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hlaich\Downloads\"/>
    </mc:Choice>
  </mc:AlternateContent>
  <bookViews>
    <workbookView xWindow="0" yWindow="0" windowWidth="28800" windowHeight="11340" tabRatio="928"/>
  </bookViews>
  <sheets>
    <sheet name="FA_Checkliste_Standorte" sheetId="12" r:id="rId1"/>
    <sheet name="FB_Erhebung_Zähl_MO_vormittag" sheetId="13" r:id="rId2"/>
    <sheet name="FB_Erhebung_Zähl_MO_nachmittag" sheetId="30" r:id="rId3"/>
    <sheet name="FB_Erhebung_Zähl_MI_vormittag" sheetId="31" r:id="rId4"/>
    <sheet name="FB_Erhebung_Zähl_MI_nachmittag" sheetId="32" r:id="rId5"/>
    <sheet name="FB_Erhebung_Zähl_FR_vormittag" sheetId="33" r:id="rId6"/>
    <sheet name="FB_Erhebung_Zähl_FR_nachmittag" sheetId="34" r:id="rId7"/>
    <sheet name="FB_Erhebung_Zähl_SA_vormittag" sheetId="35" r:id="rId8"/>
    <sheet name="FB_Erhebung_Zähl_SA_nachmittag" sheetId="36" r:id="rId9"/>
    <sheet name="FC_Erhebung_Ausw" sheetId="29" r:id="rId10"/>
    <sheet name="FD_DTV_RVF" sheetId="27" r:id="rId11"/>
    <sheet name="FE_Reisezeitermittlung" sheetId="23" r:id="rId12"/>
    <sheet name="FF_Datenerfassung" sheetId="25" r:id="rId13"/>
    <sheet name="FG_Bewertung" sheetId="28" r:id="rId14"/>
  </sheets>
  <definedNames>
    <definedName name="Äpfel" localSheetId="0">#REF!</definedName>
    <definedName name="Äpfel" localSheetId="6">#REF!</definedName>
    <definedName name="Äpfel" localSheetId="5">#REF!</definedName>
    <definedName name="Äpfel" localSheetId="4">#REF!</definedName>
    <definedName name="Äpfel" localSheetId="3">#REF!</definedName>
    <definedName name="Äpfel" localSheetId="2">#REF!</definedName>
    <definedName name="Äpfel" localSheetId="1">#REF!</definedName>
    <definedName name="Äpfel" localSheetId="8">#REF!</definedName>
    <definedName name="Äpfel" localSheetId="7">#REF!</definedName>
    <definedName name="Äpfel" localSheetId="9">#REF!</definedName>
    <definedName name="Äpfel" localSheetId="10">#REF!</definedName>
    <definedName name="Äpfel" localSheetId="11">#REF!</definedName>
    <definedName name="Äpfel" localSheetId="12">#REF!</definedName>
    <definedName name="Äpfel" localSheetId="13">#REF!</definedName>
    <definedName name="Äpfel">#REF!</definedName>
    <definedName name="Bananen" localSheetId="0">#REF!</definedName>
    <definedName name="Bananen" localSheetId="6">#REF!</definedName>
    <definedName name="Bananen" localSheetId="5">#REF!</definedName>
    <definedName name="Bananen" localSheetId="4">#REF!</definedName>
    <definedName name="Bananen" localSheetId="3">#REF!</definedName>
    <definedName name="Bananen" localSheetId="2">#REF!</definedName>
    <definedName name="Bananen" localSheetId="1">#REF!</definedName>
    <definedName name="Bananen" localSheetId="8">#REF!</definedName>
    <definedName name="Bananen" localSheetId="7">#REF!</definedName>
    <definedName name="Bananen" localSheetId="9">#REF!</definedName>
    <definedName name="Bananen" localSheetId="10">#REF!</definedName>
    <definedName name="Bananen" localSheetId="11">#REF!</definedName>
    <definedName name="Bananen" localSheetId="12">#REF!</definedName>
    <definedName name="Bananen" localSheetId="13">#REF!</definedName>
    <definedName name="Bananen">#REF!</definedName>
    <definedName name="_xlnm.Print_Area" localSheetId="0">FA_Checkliste_Standorte!$A$1:$B$42</definedName>
    <definedName name="_xlnm.Print_Area" localSheetId="6">FB_Erhebung_Zähl_FR_nachmittag!$A$1:$I$60</definedName>
    <definedName name="_xlnm.Print_Area" localSheetId="5">FB_Erhebung_Zähl_FR_vormittag!$A$1:$I$60</definedName>
    <definedName name="_xlnm.Print_Area" localSheetId="4">FB_Erhebung_Zähl_MI_nachmittag!$A$1:$I$60</definedName>
    <definedName name="_xlnm.Print_Area" localSheetId="3">FB_Erhebung_Zähl_MI_vormittag!$A$1:$I$60</definedName>
    <definedName name="_xlnm.Print_Area" localSheetId="2">FB_Erhebung_Zähl_MO_nachmittag!$A$1:$I$60</definedName>
    <definedName name="_xlnm.Print_Area" localSheetId="1">FB_Erhebung_Zähl_MO_vormittag!$A$1:$I$60</definedName>
    <definedName name="_xlnm.Print_Area" localSheetId="8">FB_Erhebung_Zähl_SA_nachmittag!$A$1:$I$60</definedName>
    <definedName name="_xlnm.Print_Area" localSheetId="7">FB_Erhebung_Zähl_SA_vormittag!$A$1:$I$60</definedName>
    <definedName name="_xlnm.Print_Area" localSheetId="9">FC_Erhebung_Ausw!$A$1:$E$24</definedName>
    <definedName name="_xlnm.Print_Area" localSheetId="10">FD_DTV_RVF!$A$1:$I$34</definedName>
    <definedName name="_xlnm.Print_Area" localSheetId="11">FE_Reisezeitermittlung!$A$1:$H$26</definedName>
    <definedName name="_xlnm.Print_Area" localSheetId="12">FF_Datenerfassung!$A$1:$D$82</definedName>
    <definedName name="_xlnm.Print_Area" localSheetId="13">FG_Bewertung!$A$1:$N$84</definedName>
    <definedName name="_xlnm.Print_Titles" localSheetId="0">FA_Checkliste_Standorte!$2:$2</definedName>
    <definedName name="_xlnm.Print_Titles" localSheetId="9">FC_Erhebung_Ausw!$2:$2</definedName>
    <definedName name="_xlnm.Print_Titles" localSheetId="11">FE_Reisezeitermittlung!$2:$2</definedName>
    <definedName name="_xlnm.Print_Titles" localSheetId="12">FF_Datenerfassung!$2:$2</definedName>
    <definedName name="grp_WalkMeArrows">"shp_ArrowCurved,txt_WalkMeArrows,shp_ArrowStraight"</definedName>
    <definedName name="grp_WalkMeBrace">"shp_BraceBottom,txt_WalkMeBrace,shp_BraceLeft"</definedName>
    <definedName name="lst_Fruit" localSheetId="0">#REF!</definedName>
    <definedName name="lst_Fruit" localSheetId="6">#REF!</definedName>
    <definedName name="lst_Fruit" localSheetId="5">#REF!</definedName>
    <definedName name="lst_Fruit" localSheetId="4">#REF!</definedName>
    <definedName name="lst_Fruit" localSheetId="3">#REF!</definedName>
    <definedName name="lst_Fruit" localSheetId="2">#REF!</definedName>
    <definedName name="lst_Fruit" localSheetId="1">#REF!</definedName>
    <definedName name="lst_Fruit" localSheetId="8">#REF!</definedName>
    <definedName name="lst_Fruit" localSheetId="7">#REF!</definedName>
    <definedName name="lst_Fruit" localSheetId="9">#REF!</definedName>
    <definedName name="lst_Fruit" localSheetId="10">#REF!</definedName>
    <definedName name="lst_Fruit" localSheetId="11">#REF!</definedName>
    <definedName name="lst_Fruit" localSheetId="12">#REF!</definedName>
    <definedName name="lst_Fruit" localSheetId="13">#REF!</definedName>
    <definedName name="lst_Fruit">#REF!</definedName>
    <definedName name="lst_FruitType" localSheetId="0">#REF!</definedName>
    <definedName name="lst_FruitType" localSheetId="6">#REF!</definedName>
    <definedName name="lst_FruitType" localSheetId="5">#REF!</definedName>
    <definedName name="lst_FruitType" localSheetId="4">#REF!</definedName>
    <definedName name="lst_FruitType" localSheetId="3">#REF!</definedName>
    <definedName name="lst_FruitType" localSheetId="2">#REF!</definedName>
    <definedName name="lst_FruitType" localSheetId="1">#REF!</definedName>
    <definedName name="lst_FruitType" localSheetId="8">#REF!</definedName>
    <definedName name="lst_FruitType" localSheetId="7">#REF!</definedName>
    <definedName name="lst_FruitType" localSheetId="9">#REF!</definedName>
    <definedName name="lst_FruitType" localSheetId="10">#REF!</definedName>
    <definedName name="lst_FruitType" localSheetId="11">#REF!</definedName>
    <definedName name="lst_FruitType" localSheetId="12">#REF!</definedName>
    <definedName name="lst_FruitType" localSheetId="13">#REF!</definedName>
    <definedName name="lst_FruitType">#REF!</definedName>
    <definedName name="Mehrwertsteuer">0.0825</definedName>
    <definedName name="Orangen" localSheetId="0">#REF!</definedName>
    <definedName name="Orangen" localSheetId="6">#REF!</definedName>
    <definedName name="Orangen" localSheetId="5">#REF!</definedName>
    <definedName name="Orangen" localSheetId="4">#REF!</definedName>
    <definedName name="Orangen" localSheetId="3">#REF!</definedName>
    <definedName name="Orangen" localSheetId="2">#REF!</definedName>
    <definedName name="Orangen" localSheetId="1">#REF!</definedName>
    <definedName name="Orangen" localSheetId="8">#REF!</definedName>
    <definedName name="Orangen" localSheetId="7">#REF!</definedName>
    <definedName name="Orangen" localSheetId="9">#REF!</definedName>
    <definedName name="Orangen" localSheetId="10">#REF!</definedName>
    <definedName name="Orangen" localSheetId="11">#REF!</definedName>
    <definedName name="Orangen" localSheetId="12">#REF!</definedName>
    <definedName name="Orangen" localSheetId="13">#REF!</definedName>
    <definedName name="Orangen">#REF!</definedName>
    <definedName name="Versand">1.25</definedName>
    <definedName name="Zitronen" localSheetId="0">#REF!</definedName>
    <definedName name="Zitronen" localSheetId="6">#REF!</definedName>
    <definedName name="Zitronen" localSheetId="5">#REF!</definedName>
    <definedName name="Zitronen" localSheetId="4">#REF!</definedName>
    <definedName name="Zitronen" localSheetId="3">#REF!</definedName>
    <definedName name="Zitronen" localSheetId="2">#REF!</definedName>
    <definedName name="Zitronen" localSheetId="1">#REF!</definedName>
    <definedName name="Zitronen" localSheetId="8">#REF!</definedName>
    <definedName name="Zitronen" localSheetId="7">#REF!</definedName>
    <definedName name="Zitronen" localSheetId="9">#REF!</definedName>
    <definedName name="Zitronen" localSheetId="10">#REF!</definedName>
    <definedName name="Zitronen" localSheetId="11">#REF!</definedName>
    <definedName name="Zitronen" localSheetId="12">#REF!</definedName>
    <definedName name="Zitronen" localSheetId="13">#REF!</definedName>
    <definedName name="Zitrone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36" l="1"/>
  <c r="F58" i="36"/>
  <c r="E58" i="36"/>
  <c r="D58" i="36"/>
  <c r="I57" i="36"/>
  <c r="H57" i="36"/>
  <c r="I56" i="36"/>
  <c r="H56" i="36"/>
  <c r="I55" i="36"/>
  <c r="H55" i="36"/>
  <c r="I54" i="36"/>
  <c r="H54" i="36"/>
  <c r="I53" i="36"/>
  <c r="H53" i="36"/>
  <c r="I52" i="36"/>
  <c r="H52" i="36"/>
  <c r="I51" i="36"/>
  <c r="H51" i="36"/>
  <c r="H50" i="36"/>
  <c r="I50" i="36" s="1"/>
  <c r="H49" i="36"/>
  <c r="I49" i="36" s="1"/>
  <c r="I48" i="36"/>
  <c r="H48" i="36"/>
  <c r="H47" i="36"/>
  <c r="I47" i="36" s="1"/>
  <c r="H46" i="36"/>
  <c r="I46" i="36" s="1"/>
  <c r="H45" i="36"/>
  <c r="I45" i="36" s="1"/>
  <c r="I44" i="36"/>
  <c r="H43" i="36"/>
  <c r="I43" i="36" s="1"/>
  <c r="I42" i="36"/>
  <c r="H42" i="36"/>
  <c r="H41" i="36"/>
  <c r="I41" i="36" s="1"/>
  <c r="H40" i="36"/>
  <c r="I40" i="36" s="1"/>
  <c r="H39" i="36"/>
  <c r="I39" i="36" s="1"/>
  <c r="I38" i="36"/>
  <c r="H38" i="36"/>
  <c r="G31" i="36"/>
  <c r="F31" i="36"/>
  <c r="E31" i="36"/>
  <c r="D31" i="36"/>
  <c r="I30" i="36"/>
  <c r="I29" i="36"/>
  <c r="I28" i="36"/>
  <c r="I27" i="36"/>
  <c r="I26" i="36"/>
  <c r="I25" i="36"/>
  <c r="I24" i="36"/>
  <c r="H23" i="36"/>
  <c r="I23" i="36" s="1"/>
  <c r="H22" i="36"/>
  <c r="I22" i="36" s="1"/>
  <c r="H21" i="36"/>
  <c r="I21" i="36" s="1"/>
  <c r="I20" i="36"/>
  <c r="H20" i="36"/>
  <c r="H19" i="36"/>
  <c r="I19" i="36" s="1"/>
  <c r="H18" i="36"/>
  <c r="I18" i="36" s="1"/>
  <c r="H17" i="36"/>
  <c r="I17" i="36" s="1"/>
  <c r="I16" i="36"/>
  <c r="H16" i="36"/>
  <c r="H15" i="36"/>
  <c r="I15" i="36" s="1"/>
  <c r="H14" i="36"/>
  <c r="I14" i="36" s="1"/>
  <c r="H13" i="36"/>
  <c r="I13" i="36" s="1"/>
  <c r="H12" i="36"/>
  <c r="I12" i="36" s="1"/>
  <c r="H11" i="36"/>
  <c r="H58" i="36" l="1"/>
  <c r="I58" i="36" s="1"/>
  <c r="H31" i="36"/>
  <c r="I31" i="36"/>
  <c r="I11" i="36"/>
  <c r="H17" i="35" l="1"/>
  <c r="I17" i="35" s="1"/>
  <c r="G58" i="35"/>
  <c r="F58" i="35"/>
  <c r="E58" i="35"/>
  <c r="D58" i="35"/>
  <c r="I57" i="35"/>
  <c r="H57" i="35"/>
  <c r="I56" i="35"/>
  <c r="H56" i="35"/>
  <c r="I55" i="35"/>
  <c r="H55" i="35"/>
  <c r="I54" i="35"/>
  <c r="H54" i="35"/>
  <c r="I53" i="35"/>
  <c r="H53" i="35"/>
  <c r="I52" i="35"/>
  <c r="H52" i="35"/>
  <c r="I51" i="35"/>
  <c r="H51" i="35"/>
  <c r="H50" i="35"/>
  <c r="I50" i="35" s="1"/>
  <c r="H49" i="35"/>
  <c r="I49" i="35" s="1"/>
  <c r="H48" i="35"/>
  <c r="I48" i="35" s="1"/>
  <c r="H47" i="35"/>
  <c r="I47" i="35" s="1"/>
  <c r="H46" i="35"/>
  <c r="I46" i="35" s="1"/>
  <c r="H45" i="35"/>
  <c r="I45" i="35" s="1"/>
  <c r="I44" i="35"/>
  <c r="H43" i="35"/>
  <c r="I43" i="35" s="1"/>
  <c r="H42" i="35"/>
  <c r="I42" i="35" s="1"/>
  <c r="H41" i="35"/>
  <c r="I41" i="35" s="1"/>
  <c r="H40" i="35"/>
  <c r="I40" i="35" s="1"/>
  <c r="H39" i="35"/>
  <c r="I39" i="35" s="1"/>
  <c r="H38" i="35"/>
  <c r="I38" i="35" s="1"/>
  <c r="G31" i="35"/>
  <c r="F31" i="35"/>
  <c r="E31" i="35"/>
  <c r="D31" i="35"/>
  <c r="I30" i="35"/>
  <c r="I29" i="35"/>
  <c r="I28" i="35"/>
  <c r="I27" i="35"/>
  <c r="I26" i="35"/>
  <c r="I25" i="35"/>
  <c r="I24" i="35"/>
  <c r="H23" i="35"/>
  <c r="I23" i="35" s="1"/>
  <c r="H22" i="35"/>
  <c r="I22" i="35" s="1"/>
  <c r="H21" i="35"/>
  <c r="I21" i="35" s="1"/>
  <c r="H20" i="35"/>
  <c r="I20" i="35" s="1"/>
  <c r="H19" i="35"/>
  <c r="I19" i="35" s="1"/>
  <c r="H18" i="35"/>
  <c r="I18" i="35" s="1"/>
  <c r="H16" i="35"/>
  <c r="I16" i="35" s="1"/>
  <c r="H15" i="35"/>
  <c r="I15" i="35" s="1"/>
  <c r="H14" i="35"/>
  <c r="I14" i="35" s="1"/>
  <c r="H13" i="35"/>
  <c r="I13" i="35" s="1"/>
  <c r="H12" i="35"/>
  <c r="I12" i="35" s="1"/>
  <c r="H11" i="35"/>
  <c r="G58" i="34"/>
  <c r="F58" i="34"/>
  <c r="E58" i="34"/>
  <c r="D58" i="34"/>
  <c r="I57" i="34"/>
  <c r="H57" i="34"/>
  <c r="I56" i="34"/>
  <c r="H56" i="34"/>
  <c r="I55" i="34"/>
  <c r="H55" i="34"/>
  <c r="I54" i="34"/>
  <c r="H54" i="34"/>
  <c r="I53" i="34"/>
  <c r="H53" i="34"/>
  <c r="I52" i="34"/>
  <c r="H52" i="34"/>
  <c r="I51" i="34"/>
  <c r="H51" i="34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I44" i="34"/>
  <c r="H44" i="34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G31" i="34"/>
  <c r="F31" i="34"/>
  <c r="E31" i="34"/>
  <c r="D31" i="34"/>
  <c r="I30" i="34"/>
  <c r="H30" i="34"/>
  <c r="I29" i="34"/>
  <c r="H29" i="34"/>
  <c r="I28" i="34"/>
  <c r="H28" i="34"/>
  <c r="I27" i="34"/>
  <c r="H27" i="34"/>
  <c r="I26" i="34"/>
  <c r="H26" i="34"/>
  <c r="I25" i="34"/>
  <c r="H25" i="34"/>
  <c r="I24" i="34"/>
  <c r="H24" i="34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G58" i="33"/>
  <c r="F58" i="33"/>
  <c r="E58" i="33"/>
  <c r="D58" i="33"/>
  <c r="I57" i="33"/>
  <c r="H57" i="33"/>
  <c r="I56" i="33"/>
  <c r="H56" i="33"/>
  <c r="I55" i="33"/>
  <c r="H55" i="33"/>
  <c r="I54" i="33"/>
  <c r="H54" i="33"/>
  <c r="I53" i="33"/>
  <c r="H53" i="33"/>
  <c r="I52" i="33"/>
  <c r="H52" i="33"/>
  <c r="I51" i="33"/>
  <c r="H51" i="33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I44" i="33"/>
  <c r="H44" i="33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G31" i="33"/>
  <c r="F31" i="33"/>
  <c r="E31" i="33"/>
  <c r="D31" i="33"/>
  <c r="I30" i="33"/>
  <c r="H30" i="33"/>
  <c r="I29" i="33"/>
  <c r="H29" i="33"/>
  <c r="I28" i="33"/>
  <c r="H28" i="33"/>
  <c r="I27" i="33"/>
  <c r="H27" i="33"/>
  <c r="I26" i="33"/>
  <c r="H26" i="33"/>
  <c r="I25" i="33"/>
  <c r="H25" i="33"/>
  <c r="I24" i="33"/>
  <c r="H24" i="33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G58" i="32"/>
  <c r="F58" i="32"/>
  <c r="E58" i="32"/>
  <c r="D58" i="32"/>
  <c r="I57" i="32"/>
  <c r="H57" i="32"/>
  <c r="I56" i="32"/>
  <c r="H56" i="32"/>
  <c r="I55" i="32"/>
  <c r="H55" i="32"/>
  <c r="I54" i="32"/>
  <c r="H54" i="32"/>
  <c r="I53" i="32"/>
  <c r="H53" i="32"/>
  <c r="I52" i="32"/>
  <c r="H52" i="32"/>
  <c r="I51" i="32"/>
  <c r="H51" i="32"/>
  <c r="H50" i="32"/>
  <c r="I50" i="32" s="1"/>
  <c r="H49" i="32"/>
  <c r="I49" i="32" s="1"/>
  <c r="I48" i="32"/>
  <c r="H48" i="32"/>
  <c r="H47" i="32"/>
  <c r="I47" i="32" s="1"/>
  <c r="H46" i="32"/>
  <c r="I46" i="32" s="1"/>
  <c r="H45" i="32"/>
  <c r="I45" i="32" s="1"/>
  <c r="I44" i="32"/>
  <c r="H44" i="32"/>
  <c r="H43" i="32"/>
  <c r="I43" i="32" s="1"/>
  <c r="H42" i="32"/>
  <c r="I42" i="32" s="1"/>
  <c r="H41" i="32"/>
  <c r="I41" i="32" s="1"/>
  <c r="I40" i="32"/>
  <c r="H40" i="32"/>
  <c r="H39" i="32"/>
  <c r="I39" i="32" s="1"/>
  <c r="H38" i="32"/>
  <c r="G31" i="32"/>
  <c r="F31" i="32"/>
  <c r="E31" i="32"/>
  <c r="D31" i="32"/>
  <c r="I30" i="32"/>
  <c r="H30" i="32"/>
  <c r="I29" i="32"/>
  <c r="H29" i="32"/>
  <c r="I28" i="32"/>
  <c r="H28" i="32"/>
  <c r="I27" i="32"/>
  <c r="H27" i="32"/>
  <c r="I26" i="32"/>
  <c r="H26" i="32"/>
  <c r="I25" i="32"/>
  <c r="H25" i="32"/>
  <c r="I24" i="32"/>
  <c r="H24" i="32"/>
  <c r="H23" i="32"/>
  <c r="I23" i="32" s="1"/>
  <c r="I22" i="32"/>
  <c r="H22" i="32"/>
  <c r="H21" i="32"/>
  <c r="I21" i="32" s="1"/>
  <c r="H20" i="32"/>
  <c r="I20" i="32" s="1"/>
  <c r="H19" i="32"/>
  <c r="I19" i="32" s="1"/>
  <c r="I18" i="32"/>
  <c r="H18" i="32"/>
  <c r="H17" i="32"/>
  <c r="I17" i="32" s="1"/>
  <c r="H16" i="32"/>
  <c r="I16" i="32" s="1"/>
  <c r="H15" i="32"/>
  <c r="I15" i="32" s="1"/>
  <c r="I14" i="32"/>
  <c r="H14" i="32"/>
  <c r="H13" i="32"/>
  <c r="I13" i="32" s="1"/>
  <c r="H12" i="32"/>
  <c r="I12" i="32" s="1"/>
  <c r="H11" i="32"/>
  <c r="I11" i="32" s="1"/>
  <c r="G58" i="31"/>
  <c r="F58" i="31"/>
  <c r="E58" i="31"/>
  <c r="D58" i="31"/>
  <c r="I57" i="31"/>
  <c r="H57" i="31"/>
  <c r="I56" i="31"/>
  <c r="H56" i="31"/>
  <c r="I55" i="31"/>
  <c r="H55" i="31"/>
  <c r="I54" i="31"/>
  <c r="H54" i="31"/>
  <c r="I53" i="31"/>
  <c r="H53" i="31"/>
  <c r="I52" i="31"/>
  <c r="H52" i="31"/>
  <c r="I51" i="31"/>
  <c r="H51" i="31"/>
  <c r="H50" i="31"/>
  <c r="I50" i="31" s="1"/>
  <c r="H49" i="31"/>
  <c r="I49" i="31" s="1"/>
  <c r="H48" i="31"/>
  <c r="I48" i="31" s="1"/>
  <c r="H47" i="31"/>
  <c r="I47" i="31" s="1"/>
  <c r="I46" i="31"/>
  <c r="H46" i="31"/>
  <c r="H45" i="31"/>
  <c r="I45" i="31" s="1"/>
  <c r="I44" i="31"/>
  <c r="H44" i="31"/>
  <c r="H43" i="31"/>
  <c r="I43" i="31" s="1"/>
  <c r="H42" i="31"/>
  <c r="I42" i="31" s="1"/>
  <c r="H41" i="31"/>
  <c r="I41" i="31" s="1"/>
  <c r="H40" i="31"/>
  <c r="I40" i="31" s="1"/>
  <c r="H39" i="31"/>
  <c r="I39" i="31" s="1"/>
  <c r="I38" i="31"/>
  <c r="H38" i="31"/>
  <c r="G31" i="31"/>
  <c r="F31" i="31"/>
  <c r="E31" i="31"/>
  <c r="D31" i="31"/>
  <c r="I30" i="31"/>
  <c r="H30" i="31"/>
  <c r="I29" i="31"/>
  <c r="H29" i="31"/>
  <c r="I28" i="31"/>
  <c r="H28" i="31"/>
  <c r="I27" i="31"/>
  <c r="H27" i="31"/>
  <c r="I26" i="31"/>
  <c r="H26" i="31"/>
  <c r="I25" i="31"/>
  <c r="H25" i="31"/>
  <c r="I24" i="31"/>
  <c r="H24" i="31"/>
  <c r="H23" i="31"/>
  <c r="I23" i="31" s="1"/>
  <c r="I22" i="31"/>
  <c r="H22" i="3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I14" i="31"/>
  <c r="H14" i="31"/>
  <c r="H13" i="31"/>
  <c r="I13" i="31" s="1"/>
  <c r="H12" i="31"/>
  <c r="I12" i="31" s="1"/>
  <c r="H11" i="31"/>
  <c r="I11" i="31" s="1"/>
  <c r="G58" i="30"/>
  <c r="F58" i="30"/>
  <c r="E58" i="30"/>
  <c r="D58" i="30"/>
  <c r="I57" i="30"/>
  <c r="H57" i="30"/>
  <c r="I56" i="30"/>
  <c r="H56" i="30"/>
  <c r="I55" i="30"/>
  <c r="H55" i="30"/>
  <c r="I54" i="30"/>
  <c r="H54" i="30"/>
  <c r="I53" i="30"/>
  <c r="H53" i="30"/>
  <c r="I52" i="30"/>
  <c r="H52" i="30"/>
  <c r="I51" i="30"/>
  <c r="H51" i="30"/>
  <c r="H50" i="30"/>
  <c r="I50" i="30" s="1"/>
  <c r="H49" i="30"/>
  <c r="I49" i="30" s="1"/>
  <c r="H48" i="30"/>
  <c r="I48" i="30" s="1"/>
  <c r="H47" i="30"/>
  <c r="I47" i="30" s="1"/>
  <c r="H46" i="30"/>
  <c r="I46" i="30" s="1"/>
  <c r="H45" i="30"/>
  <c r="I45" i="30" s="1"/>
  <c r="H44" i="30"/>
  <c r="I44" i="30" s="1"/>
  <c r="H43" i="30"/>
  <c r="I43" i="30" s="1"/>
  <c r="H42" i="30"/>
  <c r="I42" i="30" s="1"/>
  <c r="H41" i="30"/>
  <c r="I41" i="30" s="1"/>
  <c r="H40" i="30"/>
  <c r="I40" i="30" s="1"/>
  <c r="H39" i="30"/>
  <c r="I39" i="30" s="1"/>
  <c r="H38" i="30"/>
  <c r="I38" i="30" s="1"/>
  <c r="G31" i="30"/>
  <c r="F31" i="30"/>
  <c r="E31" i="30"/>
  <c r="D31" i="30"/>
  <c r="I30" i="30"/>
  <c r="H30" i="30"/>
  <c r="I29" i="30"/>
  <c r="H29" i="30"/>
  <c r="I28" i="30"/>
  <c r="H28" i="30"/>
  <c r="I27" i="30"/>
  <c r="H27" i="30"/>
  <c r="I26" i="30"/>
  <c r="H26" i="30"/>
  <c r="I25" i="30"/>
  <c r="H25" i="30"/>
  <c r="I24" i="30"/>
  <c r="H24" i="30"/>
  <c r="H23" i="30"/>
  <c r="I23" i="30" s="1"/>
  <c r="H22" i="30"/>
  <c r="I22" i="30" s="1"/>
  <c r="H21" i="30"/>
  <c r="I21" i="30" s="1"/>
  <c r="H20" i="30"/>
  <c r="I20" i="30" s="1"/>
  <c r="H19" i="30"/>
  <c r="I19" i="30" s="1"/>
  <c r="H18" i="30"/>
  <c r="I18" i="30" s="1"/>
  <c r="H17" i="30"/>
  <c r="I17" i="30" s="1"/>
  <c r="H16" i="30"/>
  <c r="I16" i="30" s="1"/>
  <c r="H15" i="30"/>
  <c r="I15" i="30" s="1"/>
  <c r="H14" i="30"/>
  <c r="I14" i="30" s="1"/>
  <c r="H13" i="30"/>
  <c r="I13" i="30" s="1"/>
  <c r="H12" i="30"/>
  <c r="I12" i="30" s="1"/>
  <c r="H11" i="30"/>
  <c r="I11" i="30" s="1"/>
  <c r="H31" i="35" l="1"/>
  <c r="H58" i="35"/>
  <c r="I58" i="35" s="1"/>
  <c r="I31" i="35"/>
  <c r="I11" i="35"/>
  <c r="H58" i="34"/>
  <c r="I58" i="34" s="1"/>
  <c r="I38" i="34"/>
  <c r="H31" i="34"/>
  <c r="I31" i="34" s="1"/>
  <c r="H58" i="33"/>
  <c r="I58" i="33" s="1"/>
  <c r="H31" i="33"/>
  <c r="I31" i="33" s="1"/>
  <c r="H58" i="32"/>
  <c r="I58" i="32" s="1"/>
  <c r="I38" i="32"/>
  <c r="H31" i="32"/>
  <c r="I31" i="32" s="1"/>
  <c r="H58" i="31"/>
  <c r="I58" i="31" s="1"/>
  <c r="H31" i="31"/>
  <c r="I31" i="31" s="1"/>
  <c r="H58" i="30"/>
  <c r="I58" i="30" s="1"/>
  <c r="H31" i="30"/>
  <c r="I31" i="30" s="1"/>
  <c r="D21" i="29" l="1"/>
  <c r="E21" i="29" s="1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M68" i="28" l="1"/>
  <c r="L68" i="28"/>
  <c r="M63" i="28"/>
  <c r="L63" i="28"/>
  <c r="M58" i="28"/>
  <c r="L58" i="28"/>
  <c r="M53" i="28"/>
  <c r="L53" i="28"/>
  <c r="M48" i="28"/>
  <c r="L48" i="28"/>
  <c r="M42" i="28"/>
  <c r="L42" i="28"/>
  <c r="M37" i="28"/>
  <c r="L37" i="28"/>
  <c r="M32" i="28"/>
  <c r="L32" i="28"/>
  <c r="M26" i="28"/>
  <c r="L26" i="28"/>
  <c r="M21" i="28"/>
  <c r="L21" i="28"/>
  <c r="M16" i="28"/>
  <c r="L16" i="28"/>
  <c r="M11" i="28"/>
  <c r="L11" i="28"/>
  <c r="M6" i="28"/>
  <c r="M73" i="28" s="1"/>
  <c r="M74" i="28" s="1"/>
  <c r="M75" i="28" s="1"/>
  <c r="L6" i="28"/>
  <c r="E31" i="27"/>
  <c r="H23" i="27"/>
  <c r="H22" i="27"/>
  <c r="G22" i="27"/>
  <c r="H21" i="27"/>
  <c r="G21" i="27"/>
  <c r="H20" i="27"/>
  <c r="G20" i="27"/>
  <c r="H19" i="27"/>
  <c r="G19" i="27"/>
  <c r="H18" i="27"/>
  <c r="G18" i="27"/>
  <c r="H17" i="27"/>
  <c r="H16" i="27"/>
  <c r="H15" i="27"/>
  <c r="G15" i="27"/>
  <c r="H14" i="27"/>
  <c r="G14" i="27"/>
  <c r="H13" i="27"/>
  <c r="G13" i="27"/>
  <c r="H12" i="27"/>
  <c r="G12" i="27"/>
  <c r="H11" i="27"/>
  <c r="G11" i="27"/>
  <c r="H10" i="27"/>
  <c r="G10" i="27"/>
  <c r="H9" i="27"/>
  <c r="H8" i="27"/>
  <c r="G8" i="27"/>
  <c r="G31" i="27" s="1"/>
  <c r="H7" i="27"/>
  <c r="G7" i="27"/>
  <c r="E7" i="27"/>
  <c r="H6" i="27"/>
  <c r="G6" i="27"/>
  <c r="E6" i="27"/>
  <c r="D14" i="23" l="1"/>
  <c r="D16" i="23"/>
  <c r="D18" i="23"/>
  <c r="D12" i="23"/>
  <c r="D10" i="23"/>
  <c r="D8" i="23"/>
  <c r="G8" i="23" l="1"/>
  <c r="G10" i="23"/>
  <c r="G12" i="23"/>
  <c r="G14" i="23"/>
  <c r="G16" i="23"/>
  <c r="G18" i="23"/>
  <c r="G20" i="23"/>
  <c r="G22" i="23"/>
  <c r="G24" i="23"/>
  <c r="G6" i="23"/>
  <c r="H8" i="23"/>
  <c r="H10" i="23"/>
  <c r="H12" i="23"/>
  <c r="H14" i="23"/>
  <c r="H16" i="23"/>
  <c r="H18" i="23"/>
  <c r="H20" i="23"/>
  <c r="H22" i="23"/>
  <c r="H24" i="23"/>
  <c r="H6" i="23"/>
  <c r="D6" i="23" l="1"/>
  <c r="H26" i="23" l="1"/>
  <c r="G26" i="23"/>
  <c r="G58" i="13" l="1"/>
  <c r="F58" i="13"/>
  <c r="E58" i="13"/>
  <c r="D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H50" i="13"/>
  <c r="I50" i="13" s="1"/>
  <c r="H49" i="13"/>
  <c r="I49" i="13" s="1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I41" i="13"/>
  <c r="H41" i="13"/>
  <c r="H40" i="13"/>
  <c r="I40" i="13" s="1"/>
  <c r="H39" i="13"/>
  <c r="I39" i="13" s="1"/>
  <c r="H38" i="13"/>
  <c r="I38" i="13" s="1"/>
  <c r="G31" i="13"/>
  <c r="F31" i="13"/>
  <c r="E31" i="13"/>
  <c r="D31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H58" i="13" l="1"/>
  <c r="I58" i="13" s="1"/>
  <c r="H31" i="13"/>
  <c r="I31" i="13" s="1"/>
  <c r="I11" i="13"/>
</calcChain>
</file>

<file path=xl/sharedStrings.xml><?xml version="1.0" encoding="utf-8"?>
<sst xmlns="http://schemas.openxmlformats.org/spreadsheetml/2006/main" count="1378" uniqueCount="349">
  <si>
    <t>Untersuchungsgebiet</t>
  </si>
  <si>
    <t>Potenzielle Standorte</t>
  </si>
  <si>
    <t>Obligatorische Standorte</t>
  </si>
  <si>
    <t>- S41 und S42 mit dem Bhf. Wedding
- U6 Alt-Tegel – Alt-Mariendorf mit den Haltestellen  Afrikanische Str., Rehberge, Seestr., Leopoldplatz, Wedding
- U9 Osloer Straße – Rathaus Steglitz mit den Haltestelen Osloer Str., Nauener Platz, Leopoldplatz, Amrumer Str.</t>
  </si>
  <si>
    <t>Points of Interest</t>
  </si>
  <si>
    <t>Große Büro- und Gewerbestandorte</t>
  </si>
  <si>
    <t>- Osram-Höfe (ca. 3.000 Angestellte, ca. 60 verschiedene Firmen; u.a. Beuth Hochschule für Technik Berlin, Schulungszentren, Fitnessstudio, Lebensmittel-Discounter etc.)</t>
  </si>
  <si>
    <t>Bildungs- und Forschungseinrichtungen</t>
  </si>
  <si>
    <t>- Beuth Hochschule für Technik
- Charité Campus - Virchow Klinikum; Robert-Koch-Institut</t>
  </si>
  <si>
    <t>Öffentliche Einrichtungen</t>
  </si>
  <si>
    <t>- der Verwaltung 
(Rathaus, Bürgerämter etc.)</t>
  </si>
  <si>
    <t>- Rathaus Wedding
- Jobcenter Berlin-Mitte</t>
  </si>
  <si>
    <t>- der Kultur 
(Stadtbibliotheken, Museen, etc.)</t>
  </si>
  <si>
    <t>- Schiller-Bibliothek</t>
  </si>
  <si>
    <t>- des Sozialen 
(Kultur- und Familienzentrum etc.)</t>
  </si>
  <si>
    <t>- Bezirksamt Mitte von Berlin - Amt für Soziales
- Charité Campus - Virchow Klinikum</t>
  </si>
  <si>
    <t>- der Sicherheit und Ordnung (Polizeidirektionen etc.)</t>
  </si>
  <si>
    <t>- Polizeidirektion 3, Abschnitt 35 (Osram-Höfe)</t>
  </si>
  <si>
    <t>Große öffentliche Plätze und Grünanlagen</t>
  </si>
  <si>
    <t>Wichtige kulturelle und touristische Attraktionen, Sonstiges</t>
  </si>
  <si>
    <t>- ATZE Theater
- Plötzensee Bad
- Siedlung Schillerpark
- Zentraler Festplatz Berlin
- LIDL-Filiale</t>
  </si>
  <si>
    <t>Erhebername:</t>
  </si>
  <si>
    <t>lfd. Zählblatt Nr.:</t>
  </si>
  <si>
    <t>Stationsstandort</t>
  </si>
  <si>
    <t>Kapazität</t>
  </si>
  <si>
    <t>Belegung</t>
  </si>
  <si>
    <t>Auslastungsgrad</t>
  </si>
  <si>
    <t>Privaträder</t>
  </si>
  <si>
    <t>[-]</t>
  </si>
  <si>
    <t>abs.</t>
  </si>
  <si>
    <t>%</t>
  </si>
  <si>
    <t>(1)</t>
  </si>
  <si>
    <t>(2)</t>
  </si>
  <si>
    <t>(3)</t>
  </si>
  <si>
    <t>(4)</t>
  </si>
  <si>
    <t>(5)</t>
  </si>
  <si>
    <t>Summe</t>
  </si>
  <si>
    <r>
      <rPr>
        <u/>
        <sz val="12"/>
        <color theme="1"/>
        <rFont val="Arial"/>
        <family val="2"/>
      </rPr>
      <t>*Hinweis:</t>
    </r>
    <r>
      <rPr>
        <sz val="12"/>
        <color theme="1"/>
        <rFont val="Arial"/>
        <family val="2"/>
      </rPr>
      <t xml:space="preserve"> In Spalte (5) bzw. (6) sind der gewählte Anbieter bzw. die ggf. vorhandenen Verleihsysteme einzutragen.</t>
    </r>
  </si>
  <si>
    <t>Ngo</t>
  </si>
  <si>
    <t>1.1</t>
  </si>
  <si>
    <t>Beuth HS / Atze Theater</t>
  </si>
  <si>
    <t>Beuth HS, Haus D Haupteingang</t>
  </si>
  <si>
    <t>Beuth HS, Haus D, Genter Str.</t>
  </si>
  <si>
    <t>Job Center/ Schiller-Bibliothek</t>
  </si>
  <si>
    <t>Rathaus Weddig</t>
  </si>
  <si>
    <t>U Amrumer Str. (Zugang Charité)</t>
  </si>
  <si>
    <t>U Leopoldplatz / Karstadt</t>
  </si>
  <si>
    <t>U Nauener Platz</t>
  </si>
  <si>
    <t>U Seestraße</t>
  </si>
  <si>
    <t>Osram-Höfe</t>
  </si>
  <si>
    <t>-</t>
  </si>
  <si>
    <t>LIDL-Bike</t>
  </si>
  <si>
    <t>Mobike, DR</t>
  </si>
  <si>
    <t>Charité (Augustenberger Platz)</t>
  </si>
  <si>
    <t>Charité (Seestraße)</t>
  </si>
  <si>
    <t>Charité (Nordufer)</t>
  </si>
  <si>
    <t>(3) + (4) + (5)</t>
  </si>
  <si>
    <t>[(3) + (4) + (5)] / (2)</t>
  </si>
  <si>
    <t>1.2</t>
  </si>
  <si>
    <t>2.1</t>
  </si>
  <si>
    <t>2.2</t>
  </si>
  <si>
    <t>3.1</t>
  </si>
  <si>
    <t>4.1</t>
  </si>
  <si>
    <t>4.2</t>
  </si>
  <si>
    <t>Auswahl der Routen (mind. 5)</t>
  </si>
  <si>
    <t>Reisezeit Fahrrad</t>
  </si>
  <si>
    <r>
      <rPr>
        <b/>
        <sz val="12"/>
        <color theme="1"/>
        <rFont val="Calibri"/>
        <family val="2"/>
      </rPr>
      <t xml:space="preserve">∆ </t>
    </r>
    <r>
      <rPr>
        <b/>
        <sz val="12"/>
        <color theme="1"/>
        <rFont val="Arial"/>
        <family val="2"/>
      </rPr>
      <t>Reisezeit 
Pkw - Fahrrad</t>
    </r>
  </si>
  <si>
    <r>
      <rPr>
        <b/>
        <sz val="12"/>
        <color theme="1"/>
        <rFont val="Calibri"/>
        <family val="2"/>
      </rPr>
      <t xml:space="preserve">∆ </t>
    </r>
    <r>
      <rPr>
        <b/>
        <sz val="12"/>
        <color theme="1"/>
        <rFont val="Arial"/>
        <family val="2"/>
      </rPr>
      <t>Reisezeit
ÖPNV - Fahrrad</t>
    </r>
  </si>
  <si>
    <t>[min.]</t>
  </si>
  <si>
    <t>(2) - (3)</t>
  </si>
  <si>
    <t>(3) - (4)</t>
  </si>
  <si>
    <t>Route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</si>
  <si>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</si>
  <si>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</si>
  <si>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</si>
  <si>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</si>
  <si>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</si>
  <si>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</si>
  <si>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</si>
  <si>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</si>
  <si>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</si>
  <si>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</si>
  <si>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Reisezeit Pkw (inkl. Parkzeit)</t>
  </si>
  <si>
    <t>Reisezeit ÖPNV (inkl. Fußweg)</t>
  </si>
  <si>
    <t>S+U Wedding -&gt; Osram-Höfe</t>
  </si>
  <si>
    <t>S+U Gesundbrunnen -&gt; Beuth-Hochschule für Technik (ATZE Theater/Haus B)</t>
  </si>
  <si>
    <t>S Beusselstraße -&gt; Osram-Höfe</t>
  </si>
  <si>
    <t>S Beusselstraße -&gt; Charité Virchow Klinikum (Nordufer)</t>
  </si>
  <si>
    <t>S+U Gesundbrunnen -&gt; Charité Virchow Klinikum (Augustenberger Platz)</t>
  </si>
  <si>
    <t>S+U Wedding -&gt; Beuth Hochschule für Technik (Haus D Haupteingang)</t>
  </si>
  <si>
    <t>S Beusselstraße -&gt; Schiller-Bibliothek</t>
  </si>
  <si>
    <t>Regionalbahnhöfe, Haltestellen von S- und U-Bahnlinien</t>
  </si>
  <si>
    <t>,</t>
  </si>
  <si>
    <t xml:space="preserve">ja </t>
  </si>
  <si>
    <t>nein</t>
  </si>
  <si>
    <t>Wochentag und Zeit</t>
  </si>
  <si>
    <t>Montag</t>
  </si>
  <si>
    <t>Mittwoch</t>
  </si>
  <si>
    <t>Freitag</t>
  </si>
  <si>
    <t>Samstag</t>
  </si>
  <si>
    <t>Grundlagen des Untersuchungsgebietes</t>
  </si>
  <si>
    <t>Lage und Umfeld</t>
  </si>
  <si>
    <t>Zu untersuchendes Gebiet</t>
  </si>
  <si>
    <t>Berlin-Wedding (Bezirk Mitte) (Brüsseler Kiez, Leopoldkiez, Antonkiez, Sprengelkiez)</t>
  </si>
  <si>
    <t>Einwohnerzahl im Untersuchungsgebiet</t>
  </si>
  <si>
    <t>47.139 (Stand: 2017)</t>
  </si>
  <si>
    <t>Größe des Untersuchungsgebietes</t>
  </si>
  <si>
    <t>[km²]</t>
  </si>
  <si>
    <t>Einwohnerdichte (Gl. 2)</t>
  </si>
  <si>
    <t>[EW/km²]</t>
  </si>
  <si>
    <r>
      <t xml:space="preserve">Nutzungsdichte
(niedrig </t>
    </r>
    <r>
      <rPr>
        <sz val="12"/>
        <color theme="1"/>
        <rFont val="Calibri"/>
        <family val="2"/>
      </rPr>
      <t>≤</t>
    </r>
    <r>
      <rPr>
        <sz val="12"/>
        <color theme="1"/>
        <rFont val="Arial"/>
        <family val="2"/>
      </rPr>
      <t xml:space="preserve"> 7.000 EW/km² &lt; hoch)</t>
    </r>
  </si>
  <si>
    <t>hoch</t>
  </si>
  <si>
    <t>Vorhandene Verkehrsinfrastruktur</t>
  </si>
  <si>
    <t xml:space="preserve">Vorhandenes übergeordnetes Radroutennetz </t>
  </si>
  <si>
    <t>RR 4 Hennigsdorf, RR 5 Oranienburg, Radfernweg Berlin-Kopenhagen</t>
  </si>
  <si>
    <t>Fahrradverleihsysteme</t>
  </si>
  <si>
    <t>Zu betrachtender Anbieter</t>
  </si>
  <si>
    <t>Bereits vorhandene Anbieter im Untersuchungsgebiet</t>
  </si>
  <si>
    <t>Mobike, Donkey Republic</t>
  </si>
  <si>
    <t>Zielfeld Potenziale</t>
  </si>
  <si>
    <t>Systemverfügbarkeit für Nutzer</t>
  </si>
  <si>
    <t xml:space="preserve">Gesamtanzahl potenzieller Stationen </t>
  </si>
  <si>
    <t>13</t>
  </si>
  <si>
    <t>Stationsdichte (Z.11 / Z.3) (Gl. 1)</t>
  </si>
  <si>
    <t>[Stück/km²]</t>
  </si>
  <si>
    <t>4,91</t>
  </si>
  <si>
    <t>Maximale Entfernung zwischen zwei Nachbarstationen (POI)</t>
  </si>
  <si>
    <t>[km]</t>
  </si>
  <si>
    <t>Nutzerpotenzial</t>
  </si>
  <si>
    <t>[%]</t>
  </si>
  <si>
    <t>Zielfeld Räumliche Struktur</t>
  </si>
  <si>
    <t>Umfeldpotenzial</t>
  </si>
  <si>
    <t>Einwohnerdichte</t>
  </si>
  <si>
    <t>siehe Grundlagen des Untersuchungsgebiets</t>
  </si>
  <si>
    <t>Nutzungsdurchmischung</t>
  </si>
  <si>
    <t>mäßig bis hoch</t>
  </si>
  <si>
    <t>Verknüpfung mit ÖPNV</t>
  </si>
  <si>
    <t>[m]</t>
  </si>
  <si>
    <t>533</t>
  </si>
  <si>
    <t>Zielfeld Verkehrsinfrastruktur</t>
  </si>
  <si>
    <t>Subjektive Sicherheit</t>
  </si>
  <si>
    <t>Anteil von Radverkehrsanlagen an der Gesamtlänge des Hauptverkehrs-straßennetzes (Gl. 3)</t>
  </si>
  <si>
    <t>Anteil der den Vorgaben entsprechenden Radverkehrsführung in Abh. des DTV-Wertes (Z.22 / Z. 23)  (Gl. 4)</t>
  </si>
  <si>
    <t>Anzahl der Stationen am Radroutennetz</t>
  </si>
  <si>
    <t>Anteil der Stationen am Radroutennetz 
(Z.25 / Z. 10) (Gl. 4)</t>
  </si>
  <si>
    <r>
      <t xml:space="preserve">Durchschnittlicher Reisezeitgewinn gegenüber </t>
    </r>
    <r>
      <rPr>
        <u/>
        <sz val="12"/>
        <color theme="1"/>
        <rFont val="Arial"/>
        <family val="2"/>
      </rPr>
      <t>Pkw</t>
    </r>
    <r>
      <rPr>
        <sz val="12"/>
        <color theme="1"/>
        <rFont val="Arial"/>
        <family val="2"/>
      </rPr>
      <t xml:space="preserve"> (Z. 28 / Z. 27) (Gl. 5)</t>
    </r>
  </si>
  <si>
    <t>4,1</t>
  </si>
  <si>
    <r>
      <t xml:space="preserve">Durchschnittlicher Reisezeitgewinn gegenüber </t>
    </r>
    <r>
      <rPr>
        <u/>
        <sz val="12"/>
        <color theme="1"/>
        <rFont val="Arial"/>
        <family val="2"/>
      </rPr>
      <t>ÖPNV</t>
    </r>
    <r>
      <rPr>
        <sz val="12"/>
        <color theme="1"/>
        <rFont val="Arial"/>
        <family val="2"/>
      </rPr>
      <t xml:space="preserve"> (Z. 29/ Z. 27) (Gl. 5)</t>
    </r>
  </si>
  <si>
    <t>65 bis unter 80</t>
  </si>
  <si>
    <r>
      <t xml:space="preserve">Max. Anzahl Leihräder </t>
    </r>
    <r>
      <rPr>
        <u/>
        <sz val="12"/>
        <color theme="1"/>
        <rFont val="Arial"/>
        <family val="2"/>
      </rPr>
      <t>gewählter</t>
    </r>
    <r>
      <rPr>
        <sz val="12"/>
        <color theme="1"/>
        <rFont val="Arial"/>
        <family val="2"/>
      </rPr>
      <t xml:space="preserve"> Anbieter</t>
    </r>
  </si>
  <si>
    <r>
      <t xml:space="preserve">Maximale Anzahl Leihräder </t>
    </r>
    <r>
      <rPr>
        <u/>
        <sz val="12"/>
        <color theme="1"/>
        <rFont val="Arial"/>
        <family val="2"/>
      </rPr>
      <t>anderer</t>
    </r>
    <r>
      <rPr>
        <sz val="12"/>
        <color theme="1"/>
        <rFont val="Arial"/>
        <family val="2"/>
      </rPr>
      <t xml:space="preserve"> Anbieter</t>
    </r>
  </si>
  <si>
    <t>Maximaler Abstand zwischen ÖPNV-Haltestelle und Verleihstation (POI)</t>
  </si>
  <si>
    <t>Bewertungs-
kriterium</t>
  </si>
  <si>
    <t>Indikator</t>
  </si>
  <si>
    <t>Messgrößen und Schwellenwerte</t>
  </si>
  <si>
    <t>Einheit</t>
  </si>
  <si>
    <t>Punktebe-
wertung</t>
  </si>
  <si>
    <t>Gewichtung
Indikatoren</t>
  </si>
  <si>
    <t>Punkte</t>
  </si>
  <si>
    <t>Punkte, gewichtet</t>
  </si>
  <si>
    <t>Stationsdichte</t>
  </si>
  <si>
    <t>über 11</t>
  </si>
  <si>
    <t>Stück/km²</t>
  </si>
  <si>
    <t>7 bis unter 11</t>
  </si>
  <si>
    <t>4 bis unter 7</t>
  </si>
  <si>
    <t>2 bis unter 4</t>
  </si>
  <si>
    <t>unter 2</t>
  </si>
  <si>
    <t xml:space="preserve">unter 1 </t>
  </si>
  <si>
    <t>km</t>
  </si>
  <si>
    <t>1 bis unter 3</t>
  </si>
  <si>
    <t>3 bis unter 5</t>
  </si>
  <si>
    <t>5 bis unter 10</t>
  </si>
  <si>
    <t>10 und mehr</t>
  </si>
  <si>
    <t>über 100</t>
  </si>
  <si>
    <t>80 bis unter 100</t>
  </si>
  <si>
    <t>50 bis unter 65</t>
  </si>
  <si>
    <t>unter 50</t>
  </si>
  <si>
    <t>Stück</t>
  </si>
  <si>
    <t>7.200 und mehr</t>
  </si>
  <si>
    <t>EW/km²</t>
  </si>
  <si>
    <t>4.700 bis unter 7.200</t>
  </si>
  <si>
    <t>3.400 bis unter 4.700</t>
  </si>
  <si>
    <t>950 bis unter 3.400</t>
  </si>
  <si>
    <t>unter 950</t>
  </si>
  <si>
    <t>mäßig</t>
  </si>
  <si>
    <t>niedrig bis mäßig</t>
  </si>
  <si>
    <t>niedrig</t>
  </si>
  <si>
    <t>Verknüpfung 
mit ÖPNV</t>
  </si>
  <si>
    <r>
      <rPr>
        <sz val="12"/>
        <color theme="1"/>
        <rFont val="Arial"/>
        <family val="2"/>
      </rPr>
      <t>Maximale Abstand zwischen ÖPNV-Haltestelle und Verleihstation (POI)</t>
    </r>
    <r>
      <rPr>
        <vertAlign val="superscript"/>
        <sz val="12"/>
        <color theme="1"/>
        <rFont val="Arial"/>
        <family val="2"/>
      </rPr>
      <t>1</t>
    </r>
  </si>
  <si>
    <t>unter 300 (400)</t>
  </si>
  <si>
    <t>m</t>
  </si>
  <si>
    <t>300 (400) bis unter 350 (450)</t>
  </si>
  <si>
    <t>350 (450) bis unter 400 (500)</t>
  </si>
  <si>
    <t>400 (500) bis unter 500 (600)</t>
  </si>
  <si>
    <t>500 (600) und mehr</t>
  </si>
  <si>
    <t>Anteil RVA - Gesamtlänge HVSN</t>
  </si>
  <si>
    <t>Anteil von Radverkehrsanlagen an der Gesamtlänge des Straßennetzes</t>
  </si>
  <si>
    <t>100</t>
  </si>
  <si>
    <t>km/h</t>
  </si>
  <si>
    <t>75 bis unter 100</t>
  </si>
  <si>
    <t>50 bis unter 75</t>
  </si>
  <si>
    <t>25 bis unter 50</t>
  </si>
  <si>
    <t>unter 25</t>
  </si>
  <si>
    <t>Anteil Vorgabe RVF - DTV-Wert</t>
  </si>
  <si>
    <t>Anteil der Vorgabe entsprechenden Radverkehrsführung abh. vom DTV-Wert</t>
  </si>
  <si>
    <t>Kfz/24 h</t>
  </si>
  <si>
    <t>Geringe Reisezeit</t>
  </si>
  <si>
    <t>Anteil der Stationen am Radroutennetz</t>
  </si>
  <si>
    <r>
      <t xml:space="preserve">Durchschnittlicher Reisezeitgewinn gegenüber </t>
    </r>
    <r>
      <rPr>
        <u/>
        <sz val="12"/>
        <color theme="1"/>
        <rFont val="Arial"/>
        <family val="2"/>
      </rPr>
      <t>Pkw</t>
    </r>
  </si>
  <si>
    <t>3,7 und mehr</t>
  </si>
  <si>
    <t>3,0 bis unter 3,7</t>
  </si>
  <si>
    <t>2,0 bis unter 3,0</t>
  </si>
  <si>
    <t>1,0 bis unter 2,0</t>
  </si>
  <si>
    <t>unter 1,0</t>
  </si>
  <si>
    <r>
      <t xml:space="preserve">Durchschnittlicher Reisezeitgewinn gegenüber </t>
    </r>
    <r>
      <rPr>
        <u/>
        <sz val="12"/>
        <color theme="1"/>
        <rFont val="Arial"/>
        <family val="2"/>
      </rPr>
      <t>ÖPNV</t>
    </r>
  </si>
  <si>
    <t>20,4 und mehr</t>
  </si>
  <si>
    <t>17,0 bis unter 20,4</t>
  </si>
  <si>
    <t>13,5 bis unter 17,0</t>
  </si>
  <si>
    <t>10,0 bis unter 13,5</t>
  </si>
  <si>
    <t>unter 10,0</t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</si>
  <si>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Die Schwellenwerte in den runden Klammern gelten für Gebiete mit niediger Nutzungsdichte. Niedrig ≤ 7.000 EW/km² &lt; Hoch</t>
    </r>
  </si>
  <si>
    <t>Erreichte Punktzahl, gewichtet =</t>
  </si>
  <si>
    <t>/ 500</t>
  </si>
  <si>
    <t>Erreichter Prozentsatz =</t>
  </si>
  <si>
    <t>Erreichte Note =</t>
  </si>
  <si>
    <t>Notenschlüssel:</t>
  </si>
  <si>
    <t>Benotung</t>
  </si>
  <si>
    <t>Prozentsätze</t>
  </si>
  <si>
    <t>Sehr gut</t>
  </si>
  <si>
    <t>x ≥ 90 %</t>
  </si>
  <si>
    <t>Gut</t>
  </si>
  <si>
    <t>75 % ≤ x &lt; 90 %</t>
  </si>
  <si>
    <t>Befriedigend</t>
  </si>
  <si>
    <t>60 % ≤ x &lt; 75 %</t>
  </si>
  <si>
    <t>Ausreichend</t>
  </si>
  <si>
    <t>50 % ≤ x &lt; 60 %</t>
  </si>
  <si>
    <t>Nicht ausreichend</t>
  </si>
  <si>
    <t>x &lt; 50 %</t>
  </si>
  <si>
    <t>Länge der Radverkehrsanlagen im Hauptverkehrsstraßennetz 
(Formblatt D)</t>
  </si>
  <si>
    <t>Anzahl der Straßenabschnitte im Hauptverkehrsstraßennetz 
(Formblatt  D)</t>
  </si>
  <si>
    <t>Länge des Hauptverkehrs- straßennetzes (Formblatt D)</t>
  </si>
  <si>
    <t>Anzahl der den Vorgaben entsprechenden Radverkehrsführung in Abh. des DTV-Wertes 
(Formblatt  D)</t>
  </si>
  <si>
    <t>Anzahl ausgewählter Routen 
(Formblatt  E)</t>
  </si>
  <si>
    <t>Summe der Differenz durchschnittliche Reisezeit Pkw-Fahrrad (Formblatt  E)</t>
  </si>
  <si>
    <t>Summe der Differenz durchschnittliche Reisezeit ÖPNV-Fahrrad
(Formblatt  E)</t>
  </si>
  <si>
    <t>Formblatt F: Erfassung aller relevanten Daten zur Bewertung</t>
  </si>
  <si>
    <t>Formblatt D: Beurteilung der Radverkehrsführung in Abhängigkeit des DTV-Wertes</t>
  </si>
  <si>
    <t>Straße / Fahrtrichtung / Abschnitt</t>
  </si>
  <si>
    <t>Länge HVSN</t>
  </si>
  <si>
    <t>RVA-Typ</t>
  </si>
  <si>
    <t>Länge RVA</t>
  </si>
  <si>
    <t>den Vorgaben entsprechend
ja / nein</t>
  </si>
  <si>
    <t>[Kfz/24 h]</t>
  </si>
  <si>
    <t>(6)</t>
  </si>
  <si>
    <t>(7)</t>
  </si>
  <si>
    <t>(8)</t>
  </si>
  <si>
    <t>1</t>
  </si>
  <si>
    <t>Seestraße</t>
  </si>
  <si>
    <t>Ost</t>
  </si>
  <si>
    <t>Sylter Str. - Louise-Schroeder-Platz</t>
  </si>
  <si>
    <t>Radweg</t>
  </si>
  <si>
    <t>2</t>
  </si>
  <si>
    <t>West</t>
  </si>
  <si>
    <t>3</t>
  </si>
  <si>
    <t>Sylter Str./Nordufer</t>
  </si>
  <si>
    <t>Nord</t>
  </si>
  <si>
    <t>Seestr. - Föhrer Str.</t>
  </si>
  <si>
    <t>4</t>
  </si>
  <si>
    <t>Süd</t>
  </si>
  <si>
    <t>5</t>
  </si>
  <si>
    <t>Föhrer Str.</t>
  </si>
  <si>
    <t>Nordufer - Amrumer Str.</t>
  </si>
  <si>
    <t>6</t>
  </si>
  <si>
    <t>7</t>
  </si>
  <si>
    <t>Luxemburger Str.</t>
  </si>
  <si>
    <t>Amrumer Str.- Müllerstr.</t>
  </si>
  <si>
    <t>8</t>
  </si>
  <si>
    <t>9</t>
  </si>
  <si>
    <t>Schulstr.</t>
  </si>
  <si>
    <t>Müllerstr.- Reinickendorfer Str.</t>
  </si>
  <si>
    <t>10</t>
  </si>
  <si>
    <t>11</t>
  </si>
  <si>
    <t>Amrumer Str.</t>
  </si>
  <si>
    <t>Seestr. - Luxemburger Str.</t>
  </si>
  <si>
    <t xml:space="preserve">keine </t>
  </si>
  <si>
    <t>12</t>
  </si>
  <si>
    <t>Müllerstr.</t>
  </si>
  <si>
    <t>Reinickendorfer Str.</t>
  </si>
  <si>
    <t>Seestr. - Nettelbeckplatz</t>
  </si>
  <si>
    <t>Schutzstreifen</t>
  </si>
  <si>
    <t>14</t>
  </si>
  <si>
    <t>s. Zeile 13</t>
  </si>
  <si>
    <t>Radfahrstreifen</t>
  </si>
  <si>
    <t>15</t>
  </si>
  <si>
    <t>16</t>
  </si>
  <si>
    <t>17</t>
  </si>
  <si>
    <t>s. Zeile 16</t>
  </si>
  <si>
    <t>18</t>
  </si>
  <si>
    <t>19</t>
  </si>
  <si>
    <t>20</t>
  </si>
  <si>
    <t>21</t>
  </si>
  <si>
    <t>22</t>
  </si>
  <si>
    <t>23</t>
  </si>
  <si>
    <t>24</t>
  </si>
  <si>
    <t>25</t>
  </si>
  <si>
    <t>Vorgabe: Bei einer durchschnittlichen täglichen Kfz-Verkehrsstärke von über 10.000 Kfz/Tag ist der Radverkehr möglichst getrennt vom Kfz-Verkehr auf Radwegen oder Radfahrstreifen zu führen.</t>
  </si>
  <si>
    <t>Formblatt A: Checkliste Standorte</t>
  </si>
  <si>
    <t>Formblatt G: Bewertung des Potenzials von Leihfahrradstationen im Untersuchungsgebiet</t>
  </si>
  <si>
    <t>mäßig 
bis hoch</t>
  </si>
  <si>
    <t>Formblatt B: Erhebung der Stationsstandorte</t>
  </si>
  <si>
    <t>Ergebnis Indikator</t>
  </si>
  <si>
    <r>
      <t xml:space="preserve">Maximale Anzahl  Leihräder </t>
    </r>
    <r>
      <rPr>
        <u/>
        <sz val="12"/>
        <color theme="1"/>
        <rFont val="Arial"/>
        <family val="2"/>
      </rPr>
      <t>anderer</t>
    </r>
    <r>
      <rPr>
        <sz val="12"/>
        <color theme="1"/>
        <rFont val="Arial"/>
        <family val="2"/>
      </rPr>
      <t xml:space="preserve"> Anbieter</t>
    </r>
  </si>
  <si>
    <t>über 3</t>
  </si>
  <si>
    <t>unter 1</t>
  </si>
  <si>
    <t>über 4</t>
  </si>
  <si>
    <t>S+U-Bahn im Untersuchungsgebiet</t>
  </si>
  <si>
    <t>U Amrumer Str., U Leopoldplatz, 
U Seestr., U Nauener Platz</t>
  </si>
  <si>
    <t>DTV 
(je Fahrt- 
richtung)</t>
  </si>
  <si>
    <t>Formblatt C: Ermittlung durchschnittlicher Auslastungsgrad</t>
  </si>
  <si>
    <t>Durchschnittliche Auslastung</t>
  </si>
  <si>
    <t>Durchschnittlicher Auslastungsgrad (Formblatt C)</t>
  </si>
  <si>
    <t xml:space="preserve">Durchschnittlicher Auslastungsgrad </t>
  </si>
  <si>
    <t>Datum, Uhrzeit:</t>
  </si>
  <si>
    <t>Wetterlage:</t>
  </si>
  <si>
    <t>sonnig, -1°C</t>
  </si>
  <si>
    <t>Erhebung nach ca. 1,5 Stunden</t>
  </si>
  <si>
    <t>Zu Beginn</t>
  </si>
  <si>
    <t>sonnig, -5°C</t>
  </si>
  <si>
    <t>sonnig, -3°C</t>
  </si>
  <si>
    <t>sonnig, -2°C</t>
  </si>
  <si>
    <t>leichter Schneefall, bewölkt, -5°C</t>
  </si>
  <si>
    <t>leichter Regen, leicht sonnig, 2°C</t>
  </si>
  <si>
    <t>leicht bewölkt, 4°C</t>
  </si>
  <si>
    <t>3.2</t>
  </si>
  <si>
    <t>leichter Schneefall, bewölkt, -3°C</t>
  </si>
  <si>
    <t>- Volkspark Rehberge
- Leopoldplatz
- Schillerpark</t>
  </si>
  <si>
    <t>Vormittags, 1. Durchgang</t>
  </si>
  <si>
    <t>Vormittags, 2. Durchgang</t>
  </si>
  <si>
    <t>Nachmittags, 1. Durchgang</t>
  </si>
  <si>
    <t>Nachmittags, 2. Durchgang</t>
  </si>
  <si>
    <t>Formblatt E: Ermittlung der Reisezeiten</t>
  </si>
  <si>
    <t>Montag, 21.01.2019, 10:00</t>
  </si>
  <si>
    <t>Montag, 21.01.2019, 14:30</t>
  </si>
  <si>
    <t>Mittwoch, 23.01.2019, 10:00</t>
  </si>
  <si>
    <t>Mittwoch, 23.01.2019, 14:30</t>
  </si>
  <si>
    <t>Freitag, 25.01.2019, 10:00</t>
  </si>
  <si>
    <t>Freitag, 25.01.2019, 14:30</t>
  </si>
  <si>
    <t>Samstag, 26.01.2019, 10:00</t>
  </si>
  <si>
    <t>Samstag, 26.01.2019, 14:30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</si>
</sst>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&quot;min.&quot;"/>
    <numFmt numFmtId="165" formatCode="#,##0.000"/>
    <numFmt numFmtId="166" formatCode="#,##0.0"/>
    <numFmt numFmtId="167" formatCode="0.0"/>
    <numFmt numFmtId="168" formatCode="0.000"/>
  </numFmts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4" tint="-0.249977111117893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1"/>
      <color theme="4" tint="-0.249977111117893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4" tint="-0.249977111117893"/>
      <name val="Arial"/>
      <family val="2"/>
    </font>
    <font>
      <sz val="12"/>
      <color theme="1"/>
      <name val="Calibri"/>
      <family val="2"/>
    </font>
    <font>
      <b/>
      <sz val="12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Calibri"/>
      <family val="2"/>
      <scheme val="minor"/>
    </font>
    <font>
      <vertAlign val="superscript"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2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0" fillId="3" borderId="0" applyNumberFormat="0" applyBorder="0" applyAlignment="0" applyProtection="0"/>
    <xf numFmtId="0" fontId="7" fillId="4" borderId="0" applyNumberFormat="0" applyBorder="0" applyAlignment="0" applyProtection="0"/>
  </cellStyleXfs>
  <cellXfs count="466">
    <xf numFmtId="0" fontId="0" fillId="0" borderId="0" xfId="0"/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top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5" fillId="0" borderId="12" xfId="0" applyNumberFormat="1" applyFont="1" applyBorder="1" applyAlignment="1">
      <alignment vertical="top"/>
    </xf>
    <xf numFmtId="49" fontId="6" fillId="0" borderId="0" xfId="0" applyNumberFormat="1" applyFont="1" applyAlignment="1">
      <alignment vertical="top" wrapText="1"/>
    </xf>
    <xf numFmtId="49" fontId="5" fillId="0" borderId="6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3" fillId="2" borderId="7" xfId="0" quotePrefix="1" applyFont="1" applyFill="1" applyBorder="1" applyAlignment="1">
      <alignment vertical="top" wrapText="1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 applyProtection="1">
      <alignment horizontal="left" vertical="center" wrapText="1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top"/>
    </xf>
    <xf numFmtId="49" fontId="5" fillId="0" borderId="15" xfId="0" applyNumberFormat="1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49" fontId="9" fillId="0" borderId="16" xfId="0" applyNumberFormat="1" applyFont="1" applyBorder="1" applyAlignment="1">
      <alignment vertical="top"/>
    </xf>
    <xf numFmtId="49" fontId="9" fillId="0" borderId="17" xfId="0" applyNumberFormat="1" applyFont="1" applyBorder="1" applyAlignment="1">
      <alignment vertical="top" wrapText="1"/>
    </xf>
    <xf numFmtId="49" fontId="9" fillId="0" borderId="18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1" fontId="8" fillId="0" borderId="0" xfId="0" applyNumberFormat="1" applyFont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" fontId="3" fillId="2" borderId="27" xfId="0" applyNumberFormat="1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top"/>
    </xf>
    <xf numFmtId="3" fontId="3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8" xfId="0" applyNumberFormat="1" applyFont="1" applyFill="1" applyBorder="1" applyAlignment="1">
      <alignment horizontal="right" vertical="center" wrapText="1"/>
    </xf>
    <xf numFmtId="9" fontId="3" fillId="2" borderId="8" xfId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top" wrapText="1"/>
    </xf>
    <xf numFmtId="3" fontId="3" fillId="2" borderId="37" xfId="0" applyNumberFormat="1" applyFont="1" applyFill="1" applyBorder="1" applyAlignment="1">
      <alignment horizontal="right" vertical="center" wrapText="1"/>
    </xf>
    <xf numFmtId="9" fontId="3" fillId="2" borderId="38" xfId="1" applyFont="1" applyFill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top"/>
    </xf>
    <xf numFmtId="0" fontId="9" fillId="0" borderId="25" xfId="0" applyFont="1" applyBorder="1" applyAlignment="1">
      <alignment horizontal="right" vertical="top"/>
    </xf>
    <xf numFmtId="3" fontId="3" fillId="0" borderId="25" xfId="0" applyNumberFormat="1" applyFont="1" applyBorder="1" applyAlignment="1">
      <alignment horizontal="right" vertical="center" wrapText="1"/>
    </xf>
    <xf numFmtId="9" fontId="3" fillId="0" borderId="26" xfId="1" applyFont="1" applyBorder="1" applyAlignment="1">
      <alignment horizontal="right" vertical="center" wrapText="1"/>
    </xf>
    <xf numFmtId="3" fontId="3" fillId="2" borderId="28" xfId="0" applyNumberFormat="1" applyFont="1" applyFill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3" fontId="3" fillId="2" borderId="43" xfId="0" applyNumberFormat="1" applyFont="1" applyFill="1" applyBorder="1" applyAlignment="1">
      <alignment horizontal="right" vertical="center" wrapText="1"/>
    </xf>
    <xf numFmtId="9" fontId="3" fillId="2" borderId="44" xfId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top"/>
    </xf>
    <xf numFmtId="14" fontId="3" fillId="0" borderId="2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20" fontId="3" fillId="0" borderId="45" xfId="0" applyNumberFormat="1" applyFont="1" applyBorder="1" applyAlignment="1" applyProtection="1">
      <alignment horizontal="left" vertical="center" wrapText="1"/>
      <protection locked="0"/>
    </xf>
    <xf numFmtId="1" fontId="9" fillId="0" borderId="31" xfId="0" applyNumberFormat="1" applyFont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12" fillId="0" borderId="1" xfId="0" applyFont="1" applyBorder="1" applyAlignment="1">
      <alignment horizontal="left" vertical="top"/>
    </xf>
    <xf numFmtId="49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49" fontId="13" fillId="0" borderId="16" xfId="0" applyNumberFormat="1" applyFont="1" applyBorder="1" applyAlignment="1">
      <alignment vertical="top"/>
    </xf>
    <xf numFmtId="49" fontId="14" fillId="0" borderId="17" xfId="0" applyNumberFormat="1" applyFont="1" applyBorder="1" applyAlignment="1">
      <alignment vertical="top" wrapText="1"/>
    </xf>
    <xf numFmtId="49" fontId="14" fillId="0" borderId="18" xfId="0" applyNumberFormat="1" applyFont="1" applyBorder="1" applyAlignment="1">
      <alignment vertical="top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1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center" vertical="top" wrapText="1"/>
    </xf>
    <xf numFmtId="164" fontId="3" fillId="2" borderId="55" xfId="0" applyNumberFormat="1" applyFont="1" applyFill="1" applyBorder="1" applyAlignment="1">
      <alignment horizontal="center" vertical="center"/>
    </xf>
    <xf numFmtId="164" fontId="3" fillId="2" borderId="56" xfId="0" applyNumberFormat="1" applyFont="1" applyFill="1" applyBorder="1" applyAlignment="1">
      <alignment horizontal="center" vertical="center"/>
    </xf>
    <xf numFmtId="49" fontId="14" fillId="0" borderId="17" xfId="0" applyNumberFormat="1" applyFont="1" applyBorder="1" applyAlignment="1">
      <alignment vertical="top"/>
    </xf>
    <xf numFmtId="49" fontId="14" fillId="0" borderId="0" xfId="0" applyNumberFormat="1" applyFont="1" applyAlignment="1">
      <alignment vertical="top" wrapText="1"/>
    </xf>
    <xf numFmtId="0" fontId="9" fillId="0" borderId="0" xfId="0" applyFont="1" applyAlignment="1">
      <alignment vertical="center"/>
    </xf>
    <xf numFmtId="3" fontId="2" fillId="0" borderId="28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top"/>
    </xf>
    <xf numFmtId="49" fontId="12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vertical="top"/>
    </xf>
    <xf numFmtId="49" fontId="14" fillId="0" borderId="17" xfId="0" applyNumberFormat="1" applyFont="1" applyBorder="1" applyAlignment="1">
      <alignment horizontal="right" vertical="top" wrapText="1"/>
    </xf>
    <xf numFmtId="49" fontId="16" fillId="0" borderId="18" xfId="0" applyNumberFormat="1" applyFont="1" applyBorder="1" applyAlignment="1">
      <alignment horizontal="left" vertical="center" wrapText="1"/>
    </xf>
    <xf numFmtId="49" fontId="9" fillId="0" borderId="59" xfId="0" applyNumberFormat="1" applyFont="1" applyBorder="1" applyAlignment="1">
      <alignment vertical="center"/>
    </xf>
    <xf numFmtId="49" fontId="13" fillId="0" borderId="60" xfId="0" applyNumberFormat="1" applyFont="1" applyBorder="1" applyAlignment="1">
      <alignment vertical="center"/>
    </xf>
    <xf numFmtId="49" fontId="14" fillId="0" borderId="60" xfId="0" applyNumberFormat="1" applyFont="1" applyBorder="1" applyAlignment="1">
      <alignment horizontal="righ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vertical="center" wrapText="1"/>
    </xf>
    <xf numFmtId="49" fontId="9" fillId="0" borderId="24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14" fillId="0" borderId="25" xfId="0" applyNumberFormat="1" applyFont="1" applyBorder="1" applyAlignment="1">
      <alignment horizontal="right" vertical="center" wrapText="1"/>
    </xf>
    <xf numFmtId="49" fontId="16" fillId="0" borderId="26" xfId="0" applyNumberFormat="1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right" vertical="center" wrapText="1"/>
    </xf>
    <xf numFmtId="1" fontId="12" fillId="0" borderId="2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left" vertical="center" wrapText="1"/>
    </xf>
    <xf numFmtId="49" fontId="8" fillId="0" borderId="50" xfId="0" applyNumberFormat="1" applyFont="1" applyBorder="1" applyAlignment="1">
      <alignment horizontal="right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right" vertical="center" wrapText="1"/>
    </xf>
    <xf numFmtId="49" fontId="18" fillId="0" borderId="26" xfId="0" applyNumberFormat="1" applyFont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right" vertical="top" wrapText="1"/>
    </xf>
    <xf numFmtId="49" fontId="13" fillId="0" borderId="25" xfId="0" applyNumberFormat="1" applyFont="1" applyBorder="1" applyAlignment="1">
      <alignment vertical="top"/>
    </xf>
    <xf numFmtId="49" fontId="14" fillId="0" borderId="25" xfId="0" applyNumberFormat="1" applyFont="1" applyBorder="1" applyAlignment="1">
      <alignment horizontal="right" vertical="top" wrapText="1"/>
    </xf>
    <xf numFmtId="49" fontId="9" fillId="0" borderId="39" xfId="0" applyNumberFormat="1" applyFont="1" applyBorder="1" applyAlignment="1">
      <alignment vertical="center"/>
    </xf>
    <xf numFmtId="49" fontId="9" fillId="0" borderId="40" xfId="0" applyNumberFormat="1" applyFont="1" applyBorder="1" applyAlignment="1">
      <alignment vertical="center"/>
    </xf>
    <xf numFmtId="49" fontId="14" fillId="0" borderId="40" xfId="0" applyNumberFormat="1" applyFont="1" applyBorder="1" applyAlignment="1">
      <alignment horizontal="right" vertical="center" wrapText="1"/>
    </xf>
    <xf numFmtId="49" fontId="16" fillId="0" borderId="32" xfId="0" applyNumberFormat="1" applyFont="1" applyBorder="1" applyAlignment="1">
      <alignment horizontal="left" vertical="center" wrapText="1"/>
    </xf>
    <xf numFmtId="49" fontId="8" fillId="0" borderId="50" xfId="0" applyNumberFormat="1" applyFont="1" applyBorder="1" applyAlignment="1">
      <alignment horizontal="right" vertical="center"/>
    </xf>
    <xf numFmtId="49" fontId="19" fillId="0" borderId="26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wrapText="1"/>
    </xf>
    <xf numFmtId="49" fontId="8" fillId="0" borderId="63" xfId="0" applyNumberFormat="1" applyFont="1" applyBorder="1" applyAlignment="1">
      <alignment horizontal="right" vertical="center" wrapText="1"/>
    </xf>
    <xf numFmtId="49" fontId="13" fillId="0" borderId="60" xfId="0" applyNumberFormat="1" applyFont="1" applyBorder="1" applyAlignment="1">
      <alignment vertical="top"/>
    </xf>
    <xf numFmtId="49" fontId="14" fillId="0" borderId="60" xfId="0" applyNumberFormat="1" applyFont="1" applyBorder="1" applyAlignment="1">
      <alignment horizontal="right" vertical="top" wrapText="1"/>
    </xf>
    <xf numFmtId="49" fontId="16" fillId="0" borderId="26" xfId="0" applyNumberFormat="1" applyFont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right" vertical="center"/>
    </xf>
    <xf numFmtId="49" fontId="8" fillId="0" borderId="49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top" wrapText="1"/>
    </xf>
    <xf numFmtId="49" fontId="11" fillId="0" borderId="0" xfId="0" applyNumberFormat="1" applyFont="1" applyAlignment="1">
      <alignment horizontal="left" vertical="center" wrapText="1"/>
    </xf>
    <xf numFmtId="49" fontId="9" fillId="0" borderId="51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 wrapText="1"/>
    </xf>
    <xf numFmtId="0" fontId="1" fillId="0" borderId="40" xfId="2" applyFont="1" applyFill="1" applyBorder="1" applyAlignment="1">
      <alignment horizontal="center" vertical="center" wrapText="1"/>
    </xf>
    <xf numFmtId="49" fontId="1" fillId="0" borderId="24" xfId="3" applyNumberFormat="1" applyFont="1" applyFill="1" applyBorder="1" applyAlignment="1">
      <alignment horizontal="left" vertical="center"/>
    </xf>
    <xf numFmtId="49" fontId="1" fillId="0" borderId="25" xfId="3" applyNumberFormat="1" applyFont="1" applyFill="1" applyBorder="1" applyAlignment="1">
      <alignment horizontal="left" vertical="center"/>
    </xf>
    <xf numFmtId="49" fontId="1" fillId="0" borderId="25" xfId="3" applyNumberFormat="1" applyFont="1" applyFill="1" applyBorder="1" applyAlignment="1">
      <alignment vertical="center" wrapText="1"/>
    </xf>
    <xf numFmtId="49" fontId="1" fillId="0" borderId="40" xfId="3" applyNumberFormat="1" applyFont="1" applyFill="1" applyBorder="1" applyAlignment="1">
      <alignment vertical="center" wrapText="1"/>
    </xf>
    <xf numFmtId="49" fontId="1" fillId="0" borderId="0" xfId="3" applyNumberFormat="1" applyFont="1" applyFill="1" applyAlignment="1">
      <alignment vertical="center" wrapText="1"/>
    </xf>
    <xf numFmtId="49" fontId="1" fillId="0" borderId="23" xfId="3" applyNumberFormat="1" applyFont="1" applyFill="1" applyBorder="1" applyAlignment="1">
      <alignment vertical="center" wrapText="1"/>
    </xf>
    <xf numFmtId="49" fontId="9" fillId="0" borderId="53" xfId="0" applyNumberFormat="1" applyFont="1" applyBorder="1" applyAlignment="1">
      <alignment vertical="center" wrapText="1"/>
    </xf>
    <xf numFmtId="49" fontId="8" fillId="0" borderId="67" xfId="0" applyNumberFormat="1" applyFont="1" applyBorder="1" applyAlignment="1">
      <alignment horizontal="left" vertical="top"/>
    </xf>
    <xf numFmtId="1" fontId="8" fillId="0" borderId="6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vertical="center" wrapText="1"/>
    </xf>
    <xf numFmtId="49" fontId="8" fillId="0" borderId="69" xfId="0" applyNumberFormat="1" applyFont="1" applyBorder="1" applyAlignment="1">
      <alignment horizontal="left" vertical="top"/>
    </xf>
    <xf numFmtId="1" fontId="8" fillId="0" borderId="71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left" vertical="top"/>
    </xf>
    <xf numFmtId="1" fontId="8" fillId="0" borderId="73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vertical="center" wrapText="1"/>
    </xf>
    <xf numFmtId="0" fontId="8" fillId="0" borderId="69" xfId="0" applyFont="1" applyBorder="1" applyAlignment="1">
      <alignment horizontal="left" vertical="top"/>
    </xf>
    <xf numFmtId="49" fontId="8" fillId="0" borderId="74" xfId="0" applyNumberFormat="1" applyFont="1" applyBorder="1" applyAlignment="1">
      <alignment horizontal="left" vertical="top"/>
    </xf>
    <xf numFmtId="49" fontId="1" fillId="0" borderId="25" xfId="3" applyNumberFormat="1" applyFont="1" applyFill="1" applyBorder="1" applyAlignment="1">
      <alignment horizontal="center" vertical="center" wrapText="1"/>
    </xf>
    <xf numFmtId="167" fontId="1" fillId="0" borderId="34" xfId="3" applyNumberFormat="1" applyFont="1" applyFill="1" applyBorder="1" applyAlignment="1">
      <alignment vertical="center" wrapText="1"/>
    </xf>
    <xf numFmtId="167" fontId="1" fillId="0" borderId="25" xfId="3" applyNumberFormat="1" applyFont="1" applyFill="1" applyBorder="1" applyAlignment="1">
      <alignment vertical="center" wrapText="1"/>
    </xf>
    <xf numFmtId="167" fontId="1" fillId="0" borderId="26" xfId="3" applyNumberFormat="1" applyFont="1" applyFill="1" applyBorder="1" applyAlignment="1">
      <alignment vertical="center" wrapText="1"/>
    </xf>
    <xf numFmtId="49" fontId="8" fillId="0" borderId="75" xfId="0" applyNumberFormat="1" applyFont="1" applyBorder="1" applyAlignment="1">
      <alignment horizontal="left" vertical="top"/>
    </xf>
    <xf numFmtId="1" fontId="8" fillId="0" borderId="76" xfId="0" applyNumberFormat="1" applyFont="1" applyBorder="1" applyAlignment="1">
      <alignment horizontal="center" vertical="center" wrapText="1"/>
    </xf>
    <xf numFmtId="49" fontId="8" fillId="0" borderId="77" xfId="0" applyNumberFormat="1" applyFont="1" applyBorder="1" applyAlignment="1">
      <alignment horizontal="left" vertical="top"/>
    </xf>
    <xf numFmtId="49" fontId="1" fillId="0" borderId="25" xfId="3" applyNumberFormat="1" applyFont="1" applyFill="1" applyBorder="1" applyAlignment="1">
      <alignment vertical="center"/>
    </xf>
    <xf numFmtId="49" fontId="8" fillId="0" borderId="78" xfId="0" applyNumberFormat="1" applyFont="1" applyBorder="1" applyAlignment="1">
      <alignment horizontal="left" vertical="top" wrapText="1"/>
    </xf>
    <xf numFmtId="49" fontId="8" fillId="0" borderId="79" xfId="0" applyNumberFormat="1" applyFont="1" applyBorder="1" applyAlignment="1">
      <alignment horizontal="left" vertical="top" wrapText="1"/>
    </xf>
    <xf numFmtId="49" fontId="8" fillId="0" borderId="80" xfId="0" applyNumberFormat="1" applyFont="1" applyBorder="1" applyAlignment="1">
      <alignment horizontal="left" vertical="top" wrapText="1"/>
    </xf>
    <xf numFmtId="49" fontId="1" fillId="0" borderId="19" xfId="3" applyNumberFormat="1" applyFont="1" applyFill="1" applyBorder="1" applyAlignment="1">
      <alignment vertical="center" wrapText="1"/>
    </xf>
    <xf numFmtId="49" fontId="8" fillId="0" borderId="81" xfId="0" applyNumberFormat="1" applyFont="1" applyBorder="1" applyAlignment="1">
      <alignment horizontal="left" vertical="top" wrapText="1"/>
    </xf>
    <xf numFmtId="49" fontId="8" fillId="0" borderId="81" xfId="0" applyNumberFormat="1" applyFont="1" applyBorder="1" applyAlignment="1">
      <alignment horizontal="left" vertical="top"/>
    </xf>
    <xf numFmtId="49" fontId="8" fillId="0" borderId="79" xfId="0" applyNumberFormat="1" applyFont="1" applyBorder="1" applyAlignment="1">
      <alignment horizontal="left" vertical="top"/>
    </xf>
    <xf numFmtId="49" fontId="1" fillId="0" borderId="6" xfId="3" applyNumberFormat="1" applyFont="1" applyFill="1" applyBorder="1" applyAlignment="1">
      <alignment vertical="center" wrapText="1"/>
    </xf>
    <xf numFmtId="49" fontId="8" fillId="0" borderId="80" xfId="0" applyNumberFormat="1" applyFont="1" applyBorder="1" applyAlignment="1">
      <alignment horizontal="left" vertical="top"/>
    </xf>
    <xf numFmtId="1" fontId="8" fillId="0" borderId="8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vertical="center" wrapText="1"/>
    </xf>
    <xf numFmtId="2" fontId="8" fillId="0" borderId="40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top"/>
    </xf>
    <xf numFmtId="49" fontId="9" fillId="0" borderId="24" xfId="0" applyNumberFormat="1" applyFont="1" applyBorder="1" applyAlignment="1">
      <alignment horizontal="right" vertical="center" wrapText="1"/>
    </xf>
    <xf numFmtId="2" fontId="8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left" vertical="top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67" fontId="8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19" xfId="0" applyFont="1" applyBorder="1"/>
    <xf numFmtId="0" fontId="8" fillId="0" borderId="19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19" xfId="0" applyFont="1" applyBorder="1"/>
    <xf numFmtId="0" fontId="8" fillId="0" borderId="85" xfId="0" applyFont="1" applyBorder="1" applyAlignment="1">
      <alignment horizontal="center"/>
    </xf>
    <xf numFmtId="0" fontId="8" fillId="0" borderId="7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87" xfId="0" applyNumberFormat="1" applyFont="1" applyBorder="1" applyAlignment="1">
      <alignment horizontal="center" vertical="center" wrapText="1"/>
    </xf>
    <xf numFmtId="49" fontId="9" fillId="0" borderId="88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left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right" vertical="center" wrapText="1"/>
    </xf>
    <xf numFmtId="3" fontId="3" fillId="2" borderId="82" xfId="0" applyNumberFormat="1" applyFont="1" applyFill="1" applyBorder="1" applyAlignment="1">
      <alignment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3" fontId="3" fillId="0" borderId="58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1" fontId="18" fillId="2" borderId="40" xfId="0" applyNumberFormat="1" applyFont="1" applyFill="1" applyBorder="1" applyAlignment="1">
      <alignment horizontal="right" vertical="center"/>
    </xf>
    <xf numFmtId="1" fontId="18" fillId="2" borderId="25" xfId="1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49" fontId="9" fillId="0" borderId="57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top" wrapText="1"/>
    </xf>
    <xf numFmtId="49" fontId="2" fillId="0" borderId="90" xfId="0" applyNumberFormat="1" applyFont="1" applyBorder="1" applyAlignment="1">
      <alignment horizontal="left" vertical="top" wrapText="1"/>
    </xf>
    <xf numFmtId="3" fontId="3" fillId="2" borderId="90" xfId="0" applyNumberFormat="1" applyFont="1" applyFill="1" applyBorder="1" applyAlignment="1" applyProtection="1">
      <alignment horizontal="right" vertical="center" wrapText="1"/>
      <protection locked="0"/>
    </xf>
    <xf numFmtId="9" fontId="3" fillId="2" borderId="91" xfId="1" applyFont="1" applyFill="1" applyBorder="1" applyAlignment="1">
      <alignment horizontal="right" vertical="center" wrapText="1"/>
    </xf>
    <xf numFmtId="3" fontId="18" fillId="2" borderId="70" xfId="0" applyNumberFormat="1" applyFont="1" applyFill="1" applyBorder="1" applyAlignment="1" applyProtection="1">
      <alignment horizontal="right" vertical="center" wrapText="1"/>
    </xf>
    <xf numFmtId="9" fontId="18" fillId="2" borderId="10" xfId="1" applyFont="1" applyFill="1" applyBorder="1" applyAlignment="1">
      <alignment horizontal="right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3" fillId="2" borderId="7" xfId="0" quotePrefix="1" applyNumberFormat="1" applyFont="1" applyFill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left" vertical="top" wrapText="1"/>
    </xf>
    <xf numFmtId="164" fontId="3" fillId="2" borderId="9" xfId="0" applyNumberFormat="1" applyFont="1" applyFill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2" fillId="0" borderId="3" xfId="0" quotePrefix="1" applyFont="1" applyBorder="1" applyAlignment="1">
      <alignment horizontal="left" vertical="center" wrapText="1"/>
    </xf>
    <xf numFmtId="0" fontId="2" fillId="0" borderId="3" xfId="0" quotePrefix="1" applyFont="1" applyBorder="1" applyAlignment="1">
      <alignment horizontal="left" vertical="top" wrapText="1"/>
    </xf>
    <xf numFmtId="0" fontId="3" fillId="2" borderId="10" xfId="0" quotePrefix="1" applyFont="1" applyFill="1" applyBorder="1" applyAlignment="1">
      <alignment horizontal="left" vertical="top" wrapText="1"/>
    </xf>
    <xf numFmtId="3" fontId="2" fillId="0" borderId="4" xfId="0" applyNumberFormat="1" applyFont="1" applyBorder="1" applyAlignment="1" applyProtection="1">
      <alignment horizontal="left" vertical="center" wrapText="1"/>
      <protection locked="0"/>
    </xf>
    <xf numFmtId="3" fontId="2" fillId="0" borderId="3" xfId="0" applyNumberFormat="1" applyFont="1" applyBorder="1" applyAlignment="1" applyProtection="1">
      <alignment horizontal="left" vertical="center" wrapText="1"/>
      <protection locked="0"/>
    </xf>
    <xf numFmtId="3" fontId="2" fillId="0" borderId="13" xfId="0" applyNumberFormat="1" applyFont="1" applyBorder="1" applyAlignment="1" applyProtection="1">
      <alignment horizontal="left" vertical="center" wrapText="1"/>
      <protection locked="0"/>
    </xf>
    <xf numFmtId="0" fontId="3" fillId="2" borderId="7" xfId="0" quotePrefix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/>
    </xf>
    <xf numFmtId="3" fontId="11" fillId="2" borderId="34" xfId="0" applyNumberFormat="1" applyFont="1" applyFill="1" applyBorder="1" applyAlignment="1" applyProtection="1">
      <alignment horizontal="left" vertical="center" wrapText="1"/>
      <protection locked="0"/>
    </xf>
    <xf numFmtId="3" fontId="11" fillId="2" borderId="50" xfId="0" applyNumberFormat="1" applyFont="1" applyFill="1" applyBorder="1" applyAlignment="1" applyProtection="1">
      <alignment horizontal="left" vertical="center" wrapText="1"/>
      <protection locked="0"/>
    </xf>
    <xf numFmtId="20" fontId="3" fillId="2" borderId="34" xfId="0" applyNumberFormat="1" applyFont="1" applyFill="1" applyBorder="1" applyAlignment="1" applyProtection="1">
      <alignment horizontal="left" vertical="center" wrapText="1"/>
      <protection locked="0"/>
    </xf>
    <xf numFmtId="20" fontId="3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right" vertical="top"/>
    </xf>
    <xf numFmtId="0" fontId="9" fillId="0" borderId="42" xfId="0" applyFont="1" applyBorder="1" applyAlignment="1">
      <alignment horizontal="right" vertical="top"/>
    </xf>
    <xf numFmtId="1" fontId="9" fillId="0" borderId="29" xfId="0" applyNumberFormat="1" applyFont="1" applyBorder="1" applyAlignment="1">
      <alignment horizontal="center" vertical="center" wrapText="1"/>
    </xf>
    <xf numFmtId="1" fontId="9" fillId="0" borderId="47" xfId="0" applyNumberFormat="1" applyFont="1" applyBorder="1" applyAlignment="1">
      <alignment horizontal="center" vertical="center" wrapText="1"/>
    </xf>
    <xf numFmtId="1" fontId="9" fillId="0" borderId="48" xfId="0" applyNumberFormat="1" applyFont="1" applyBorder="1" applyAlignment="1">
      <alignment horizontal="center" vertical="center" wrapText="1"/>
    </xf>
    <xf numFmtId="1" fontId="9" fillId="0" borderId="49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right" vertical="top"/>
    </xf>
    <xf numFmtId="0" fontId="9" fillId="0" borderId="36" xfId="0" applyFont="1" applyBorder="1" applyAlignment="1">
      <alignment horizontal="right" vertical="top"/>
    </xf>
    <xf numFmtId="0" fontId="3" fillId="2" borderId="39" xfId="0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46" xfId="0" applyNumberFormat="1" applyFont="1" applyBorder="1" applyAlignment="1">
      <alignment horizontal="right" vertical="center" wrapText="1"/>
    </xf>
    <xf numFmtId="1" fontId="8" fillId="0" borderId="19" xfId="0" applyNumberFormat="1" applyFont="1" applyBorder="1" applyAlignment="1">
      <alignment horizontal="right" vertical="center" wrapText="1"/>
    </xf>
    <xf numFmtId="1" fontId="8" fillId="0" borderId="0" xfId="0" applyNumberFormat="1" applyFont="1" applyAlignment="1">
      <alignment horizontal="right" vertical="center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8" fillId="0" borderId="46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89" xfId="0" applyFont="1" applyBorder="1" applyAlignment="1">
      <alignment horizontal="center" vertical="center" textRotation="90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 wrapText="1"/>
    </xf>
    <xf numFmtId="49" fontId="9" fillId="0" borderId="58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164" fontId="11" fillId="2" borderId="27" xfId="0" applyNumberFormat="1" applyFont="1" applyFill="1" applyBorder="1" applyAlignment="1">
      <alignment horizontal="left" vertical="center" wrapText="1"/>
    </xf>
    <xf numFmtId="164" fontId="11" fillId="2" borderId="33" xfId="0" applyNumberFormat="1" applyFont="1" applyFill="1" applyBorder="1" applyAlignment="1">
      <alignment horizontal="left" vertical="center" wrapText="1"/>
    </xf>
    <xf numFmtId="164" fontId="11" fillId="2" borderId="27" xfId="0" applyNumberFormat="1" applyFont="1" applyFill="1" applyBorder="1" applyAlignment="1">
      <alignment horizontal="center" vertical="center" wrapText="1"/>
    </xf>
    <xf numFmtId="164" fontId="11" fillId="2" borderId="33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right" vertical="top" wrapText="1"/>
    </xf>
    <xf numFmtId="49" fontId="8" fillId="0" borderId="51" xfId="0" applyNumberFormat="1" applyFont="1" applyBorder="1" applyAlignment="1">
      <alignment horizontal="right" vertical="top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left" vertical="center" wrapText="1"/>
    </xf>
    <xf numFmtId="49" fontId="8" fillId="0" borderId="62" xfId="0" applyNumberFormat="1" applyFont="1" applyBorder="1" applyAlignment="1">
      <alignment horizontal="left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left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9" fillId="0" borderId="39" xfId="0" applyNumberFormat="1" applyFont="1" applyBorder="1" applyAlignment="1">
      <alignment horizontal="right" vertical="center" wrapText="1"/>
    </xf>
    <xf numFmtId="49" fontId="9" fillId="0" borderId="40" xfId="0" applyNumberFormat="1" applyFont="1" applyBorder="1" applyAlignment="1">
      <alignment horizontal="right" vertical="center" wrapText="1"/>
    </xf>
    <xf numFmtId="49" fontId="9" fillId="0" borderId="24" xfId="0" applyNumberFormat="1" applyFont="1" applyBorder="1" applyAlignment="1">
      <alignment horizontal="right" vertical="center" wrapText="1"/>
    </xf>
    <xf numFmtId="49" fontId="9" fillId="0" borderId="25" xfId="0" applyNumberFormat="1" applyFont="1" applyBorder="1" applyAlignment="1">
      <alignment horizontal="right" vertical="center" wrapText="1"/>
    </xf>
    <xf numFmtId="49" fontId="9" fillId="0" borderId="54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0" fontId="9" fillId="0" borderId="59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49" fontId="8" fillId="0" borderId="47" xfId="0" applyNumberFormat="1" applyFont="1" applyBorder="1" applyAlignment="1">
      <alignment horizontal="left" vertical="center" wrapText="1"/>
    </xf>
    <xf numFmtId="49" fontId="8" fillId="0" borderId="49" xfId="0" applyNumberFormat="1" applyFont="1" applyBorder="1" applyAlignment="1">
      <alignment horizontal="left" vertical="center" wrapText="1"/>
    </xf>
    <xf numFmtId="49" fontId="8" fillId="0" borderId="63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70" xfId="0" applyNumberFormat="1" applyFont="1" applyBorder="1" applyAlignment="1">
      <alignment horizontal="center" vertical="center"/>
    </xf>
    <xf numFmtId="2" fontId="8" fillId="0" borderId="82" xfId="0" applyNumberFormat="1" applyFont="1" applyBorder="1" applyAlignment="1">
      <alignment horizontal="center" vertical="center"/>
    </xf>
    <xf numFmtId="167" fontId="3" fillId="5" borderId="27" xfId="0" applyNumberFormat="1" applyFont="1" applyFill="1" applyBorder="1" applyAlignment="1">
      <alignment horizontal="center" vertical="center"/>
    </xf>
    <xf numFmtId="167" fontId="3" fillId="5" borderId="70" xfId="0" applyNumberFormat="1" applyFont="1" applyFill="1" applyBorder="1" applyAlignment="1">
      <alignment horizontal="center" vertical="center"/>
    </xf>
    <xf numFmtId="167" fontId="3" fillId="5" borderId="82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/>
    </xf>
    <xf numFmtId="167" fontId="3" fillId="5" borderId="33" xfId="0" applyNumberFormat="1" applyFont="1" applyFill="1" applyBorder="1" applyAlignment="1">
      <alignment horizontal="center" vertical="center"/>
    </xf>
    <xf numFmtId="167" fontId="3" fillId="5" borderId="29" xfId="0" applyNumberFormat="1" applyFont="1" applyFill="1" applyBorder="1" applyAlignment="1">
      <alignment horizontal="center" vertical="center"/>
    </xf>
    <xf numFmtId="167" fontId="3" fillId="5" borderId="48" xfId="0" applyNumberFormat="1" applyFont="1" applyFill="1" applyBorder="1" applyAlignment="1">
      <alignment horizontal="center" vertical="center"/>
    </xf>
    <xf numFmtId="167" fontId="3" fillId="5" borderId="31" xfId="0" applyNumberFormat="1" applyFont="1" applyFill="1" applyBorder="1" applyAlignment="1">
      <alignment horizontal="center" vertical="center"/>
    </xf>
    <xf numFmtId="2" fontId="3" fillId="5" borderId="57" xfId="0" applyNumberFormat="1" applyFont="1" applyFill="1" applyBorder="1" applyAlignment="1">
      <alignment horizontal="center" vertical="center"/>
    </xf>
    <xf numFmtId="2" fontId="3" fillId="5" borderId="30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2" fontId="3" fillId="5" borderId="23" xfId="0" applyNumberFormat="1" applyFont="1" applyFill="1" applyBorder="1" applyAlignment="1">
      <alignment horizontal="center" vertical="center"/>
    </xf>
    <xf numFmtId="2" fontId="3" fillId="5" borderId="40" xfId="0" applyNumberFormat="1" applyFont="1" applyFill="1" applyBorder="1" applyAlignment="1">
      <alignment horizontal="center" vertical="center"/>
    </xf>
    <xf numFmtId="2" fontId="3" fillId="5" borderId="32" xfId="0" applyNumberFormat="1" applyFont="1" applyFill="1" applyBorder="1" applyAlignment="1">
      <alignment horizontal="center" vertical="center"/>
    </xf>
    <xf numFmtId="49" fontId="1" fillId="0" borderId="0" xfId="3" applyNumberFormat="1" applyFont="1" applyFill="1" applyAlignment="1">
      <alignment horizontal="left" vertical="center" wrapText="1"/>
    </xf>
    <xf numFmtId="49" fontId="1" fillId="0" borderId="49" xfId="3" applyNumberFormat="1" applyFont="1" applyFill="1" applyBorder="1" applyAlignment="1">
      <alignment horizontal="left" vertical="center" wrapText="1"/>
    </xf>
    <xf numFmtId="49" fontId="1" fillId="0" borderId="58" xfId="3" applyNumberFormat="1" applyFont="1" applyFill="1" applyBorder="1" applyAlignment="1">
      <alignment horizontal="left" vertical="center" wrapText="1"/>
    </xf>
    <xf numFmtId="49" fontId="1" fillId="0" borderId="63" xfId="3" applyNumberFormat="1" applyFont="1" applyFill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2" fontId="3" fillId="5" borderId="58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167" fontId="3" fillId="5" borderId="62" xfId="0" applyNumberFormat="1" applyFont="1" applyFill="1" applyBorder="1" applyAlignment="1">
      <alignment horizontal="center" vertical="center"/>
    </xf>
    <xf numFmtId="49" fontId="9" fillId="0" borderId="57" xfId="0" applyNumberFormat="1" applyFont="1" applyBorder="1" applyAlignment="1">
      <alignment horizontal="left" vertical="center" wrapText="1"/>
    </xf>
    <xf numFmtId="49" fontId="9" fillId="0" borderId="47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49" xfId="0" applyNumberFormat="1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left" vertical="center" wrapText="1"/>
    </xf>
    <xf numFmtId="49" fontId="9" fillId="0" borderId="51" xfId="0" applyNumberFormat="1" applyFont="1" applyBorder="1" applyAlignment="1">
      <alignment horizontal="left" vertical="center" wrapText="1"/>
    </xf>
    <xf numFmtId="49" fontId="21" fillId="0" borderId="29" xfId="0" applyNumberFormat="1" applyFont="1" applyBorder="1" applyAlignment="1">
      <alignment horizontal="left" vertical="center" wrapText="1"/>
    </xf>
    <xf numFmtId="1" fontId="3" fillId="5" borderId="27" xfId="0" applyNumberFormat="1" applyFont="1" applyFill="1" applyBorder="1" applyAlignment="1">
      <alignment horizontal="center" vertical="center"/>
    </xf>
    <xf numFmtId="1" fontId="3" fillId="5" borderId="70" xfId="0" applyNumberFormat="1" applyFont="1" applyFill="1" applyBorder="1" applyAlignment="1">
      <alignment horizontal="center" vertical="center"/>
    </xf>
    <xf numFmtId="1" fontId="3" fillId="5" borderId="33" xfId="0" applyNumberFormat="1" applyFont="1" applyFill="1" applyBorder="1" applyAlignment="1">
      <alignment horizontal="center" vertical="center"/>
    </xf>
    <xf numFmtId="167" fontId="3" fillId="5" borderId="27" xfId="0" applyNumberFormat="1" applyFont="1" applyFill="1" applyBorder="1" applyAlignment="1">
      <alignment horizontal="center" vertical="center" wrapText="1"/>
    </xf>
    <xf numFmtId="167" fontId="3" fillId="5" borderId="57" xfId="0" applyNumberFormat="1" applyFont="1" applyFill="1" applyBorder="1" applyAlignment="1">
      <alignment horizontal="center" vertical="center"/>
    </xf>
    <xf numFmtId="167" fontId="3" fillId="5" borderId="30" xfId="0" applyNumberFormat="1" applyFont="1" applyFill="1" applyBorder="1" applyAlignment="1">
      <alignment horizontal="center" vertical="center"/>
    </xf>
    <xf numFmtId="167" fontId="3" fillId="5" borderId="0" xfId="0" applyNumberFormat="1" applyFont="1" applyFill="1" applyAlignment="1">
      <alignment horizontal="center" vertical="center"/>
    </xf>
    <xf numFmtId="167" fontId="3" fillId="5" borderId="23" xfId="0" applyNumberFormat="1" applyFont="1" applyFill="1" applyBorder="1" applyAlignment="1">
      <alignment horizontal="center" vertical="center"/>
    </xf>
    <xf numFmtId="167" fontId="3" fillId="5" borderId="40" xfId="0" applyNumberFormat="1" applyFont="1" applyFill="1" applyBorder="1" applyAlignment="1">
      <alignment horizontal="center" vertical="center"/>
    </xf>
    <xf numFmtId="167" fontId="3" fillId="5" borderId="32" xfId="0" applyNumberFormat="1" applyFont="1" applyFill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70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166" fontId="3" fillId="5" borderId="27" xfId="0" applyNumberFormat="1" applyFont="1" applyFill="1" applyBorder="1" applyAlignment="1">
      <alignment horizontal="center" vertical="center"/>
    </xf>
    <xf numFmtId="166" fontId="3" fillId="5" borderId="70" xfId="0" applyNumberFormat="1" applyFont="1" applyFill="1" applyBorder="1" applyAlignment="1">
      <alignment horizontal="center" vertical="center"/>
    </xf>
    <xf numFmtId="166" fontId="3" fillId="5" borderId="33" xfId="0" applyNumberFormat="1" applyFont="1" applyFill="1" applyBorder="1" applyAlignment="1">
      <alignment horizontal="center" vertical="center"/>
    </xf>
    <xf numFmtId="168" fontId="3" fillId="5" borderId="27" xfId="0" applyNumberFormat="1" applyFont="1" applyFill="1" applyBorder="1" applyAlignment="1">
      <alignment horizontal="center" vertical="center"/>
    </xf>
    <xf numFmtId="168" fontId="3" fillId="5" borderId="70" xfId="0" applyNumberFormat="1" applyFont="1" applyFill="1" applyBorder="1" applyAlignment="1">
      <alignment horizontal="center" vertical="center"/>
    </xf>
    <xf numFmtId="168" fontId="3" fillId="5" borderId="33" xfId="0" applyNumberFormat="1" applyFont="1" applyFill="1" applyBorder="1" applyAlignment="1">
      <alignment horizontal="center" vertical="center"/>
    </xf>
    <xf numFmtId="0" fontId="1" fillId="0" borderId="66" xfId="2" applyFont="1" applyFill="1" applyBorder="1" applyAlignment="1">
      <alignment horizontal="center" vertical="center" wrapText="1"/>
    </xf>
    <xf numFmtId="0" fontId="1" fillId="0" borderId="60" xfId="2" applyFont="1" applyFill="1" applyBorder="1" applyAlignment="1">
      <alignment horizontal="center" vertical="center" wrapText="1"/>
    </xf>
    <xf numFmtId="0" fontId="1" fillId="0" borderId="61" xfId="2" applyFont="1" applyFill="1" applyBorder="1" applyAlignment="1">
      <alignment horizontal="center" vertical="center" wrapText="1"/>
    </xf>
    <xf numFmtId="0" fontId="1" fillId="0" borderId="25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/>
    </xf>
    <xf numFmtId="2" fontId="3" fillId="5" borderId="70" xfId="0" applyNumberFormat="1" applyFont="1" applyFill="1" applyBorder="1" applyAlignment="1">
      <alignment horizontal="center" vertical="center"/>
    </xf>
    <xf numFmtId="2" fontId="3" fillId="5" borderId="33" xfId="0" applyNumberFormat="1" applyFont="1" applyFill="1" applyBorder="1" applyAlignment="1">
      <alignment horizontal="center" vertical="center"/>
    </xf>
    <xf numFmtId="49" fontId="1" fillId="0" borderId="12" xfId="2" applyNumberFormat="1" applyFont="1" applyFill="1" applyBorder="1" applyAlignment="1">
      <alignment horizontal="center" vertical="center" wrapText="1"/>
    </xf>
    <xf numFmtId="49" fontId="1" fillId="0" borderId="46" xfId="2" applyNumberFormat="1" applyFont="1" applyFill="1" applyBorder="1" applyAlignment="1">
      <alignment horizontal="center" vertical="center" wrapText="1"/>
    </xf>
    <xf numFmtId="49" fontId="1" fillId="0" borderId="52" xfId="2" applyNumberFormat="1" applyFont="1" applyFill="1" applyBorder="1" applyAlignment="1">
      <alignment horizontal="center" vertical="center" wrapText="1"/>
    </xf>
    <xf numFmtId="49" fontId="1" fillId="0" borderId="39" xfId="2" applyNumberFormat="1" applyFont="1" applyFill="1" applyBorder="1" applyAlignment="1">
      <alignment horizontal="center" vertical="center" wrapText="1"/>
    </xf>
    <xf numFmtId="49" fontId="1" fillId="0" borderId="40" xfId="2" applyNumberFormat="1" applyFont="1" applyFill="1" applyBorder="1" applyAlignment="1">
      <alignment horizontal="center" vertical="center" wrapText="1"/>
    </xf>
    <xf numFmtId="49" fontId="1" fillId="0" borderId="51" xfId="2" applyNumberFormat="1" applyFont="1" applyFill="1" applyBorder="1" applyAlignment="1">
      <alignment horizontal="center" vertical="center" wrapText="1"/>
    </xf>
    <xf numFmtId="49" fontId="1" fillId="0" borderId="64" xfId="2" applyNumberFormat="1" applyFont="1" applyFill="1" applyBorder="1" applyAlignment="1">
      <alignment horizontal="center" vertical="center" wrapText="1"/>
    </xf>
    <xf numFmtId="49" fontId="1" fillId="0" borderId="31" xfId="2" applyNumberFormat="1" applyFont="1" applyFill="1" applyBorder="1" applyAlignment="1">
      <alignment horizontal="center" vertical="center" wrapText="1"/>
    </xf>
    <xf numFmtId="49" fontId="1" fillId="0" borderId="65" xfId="2" applyNumberFormat="1" applyFont="1" applyFill="1" applyBorder="1" applyAlignment="1">
      <alignment horizontal="center" vertical="center" wrapText="1"/>
    </xf>
    <xf numFmtId="49" fontId="1" fillId="0" borderId="33" xfId="2" applyNumberFormat="1" applyFont="1" applyFill="1" applyBorder="1" applyAlignment="1">
      <alignment horizontal="center" vertical="center" wrapText="1"/>
    </xf>
    <xf numFmtId="0" fontId="1" fillId="0" borderId="65" xfId="2" applyFont="1" applyFill="1" applyBorder="1" applyAlignment="1">
      <alignment horizontal="center" vertical="center"/>
    </xf>
    <xf numFmtId="0" fontId="1" fillId="0" borderId="33" xfId="2" applyFont="1" applyFill="1" applyBorder="1" applyAlignment="1">
      <alignment horizontal="center" vertical="center"/>
    </xf>
    <xf numFmtId="1" fontId="1" fillId="0" borderId="65" xfId="2" applyNumberFormat="1" applyFont="1" applyFill="1" applyBorder="1" applyAlignment="1">
      <alignment horizontal="center" vertical="center" wrapText="1"/>
    </xf>
    <xf numFmtId="1" fontId="1" fillId="0" borderId="33" xfId="2" applyNumberFormat="1" applyFont="1" applyFill="1" applyBorder="1" applyAlignment="1">
      <alignment horizontal="center" vertical="center" wrapText="1"/>
    </xf>
    <xf numFmtId="0" fontId="1" fillId="0" borderId="65" xfId="2" applyFont="1" applyFill="1" applyBorder="1" applyAlignment="1">
      <alignment horizontal="center" vertical="center" wrapText="1"/>
    </xf>
    <xf numFmtId="0" fontId="1" fillId="0" borderId="33" xfId="2" applyFont="1" applyFill="1" applyBorder="1" applyAlignment="1">
      <alignment horizontal="center" vertical="center" wrapText="1"/>
    </xf>
  </cellXfs>
  <cellStyles count="4">
    <cellStyle name="60 % - Akzent1" xfId="3" builtinId="32"/>
    <cellStyle name="Akzent1" xfId="2" builtinId="29"/>
    <cellStyle name="Prozent" xfId="1" builtinId="5"/>
    <cellStyle name="Standard" xfId="0" builtinId="0"/>
  </cellStyles>
  <dxfs count="44">
    <dxf>
      <font>
        <b/>
        <i val="0"/>
        <strike val="0"/>
      </font>
      <fill>
        <patternFill>
          <bgColor rgb="FF63BE7B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rgb="FFFFEB84"/>
        </patternFill>
      </fill>
    </dxf>
    <dxf>
      <font>
        <b/>
        <i val="0"/>
      </font>
      <fill>
        <patternFill>
          <bgColor rgb="FFF2A372"/>
        </patternFill>
      </fill>
    </dxf>
    <dxf>
      <font>
        <b/>
        <i val="0"/>
      </font>
      <fill>
        <patternFill>
          <bgColor rgb="FFF8696B"/>
        </patternFill>
      </fill>
    </dxf>
    <dxf>
      <font>
        <color theme="0"/>
      </font>
    </dxf>
    <dxf>
      <font>
        <color rgb="FFE7E6E6"/>
      </font>
    </dxf>
    <dxf>
      <font>
        <color theme="0"/>
      </font>
    </dxf>
    <dxf>
      <font>
        <color rgb="FFE7E6E6"/>
      </font>
    </dxf>
    <dxf>
      <font>
        <color rgb="FFE7E6E6"/>
      </font>
    </dxf>
    <dxf>
      <font>
        <color rgb="FFE7E6E6"/>
      </font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  <dxf>
      <font>
        <strike val="0"/>
        <color rgb="FFE7E6E6"/>
      </font>
    </dxf>
  </dxfs>
  <tableStyles count="0" defaultTableStyle="TableStyleMedium2" defaultPivotStyle="PivotStyleLight16"/>
  <colors>
    <mruColors>
      <color rgb="FFE7E6E6"/>
      <color rgb="FFF2A372"/>
      <color rgb="FFE7E7E6"/>
      <color rgb="FFF8696B"/>
      <color rgb="FFFFEB84"/>
      <color rgb="FF63BE7B"/>
      <color rgb="FF6382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K79"/>
  <sheetViews>
    <sheetView showGridLines="0" tabSelected="1" view="pageLayout" zoomScale="85" zoomScaleNormal="100" zoomScaleSheetLayoutView="100" zoomScalePageLayoutView="85" workbookViewId="0">
      <selection activeCell="A6" sqref="A6:A11"/>
    </sheetView>
  </sheetViews>
  <sheetFormatPr baseColWidth="10" defaultColWidth="0" defaultRowHeight="14.25" x14ac:dyDescent="0.25"/>
  <cols>
    <col min="1" max="1" width="37.42578125" style="5" customWidth="1"/>
    <col min="2" max="2" width="53.28515625" style="5" customWidth="1"/>
    <col min="3" max="3" width="13.28515625" style="5" customWidth="1"/>
    <col min="4" max="4" width="16.28515625" style="5" customWidth="1"/>
    <col min="5" max="12" width="10.7109375" style="5" customWidth="1"/>
    <col min="13" max="167" width="5" style="3" customWidth="1"/>
    <col min="168" max="16384" width="0" style="3" hidden="1"/>
  </cols>
  <sheetData>
    <row r="1" spans="1:167" ht="16.5" customHeight="1" thickBot="1" x14ac:dyDescent="0.3">
      <c r="A1" s="4"/>
      <c r="B1" s="4"/>
    </row>
    <row r="2" spans="1:167" ht="20.100000000000001" customHeight="1" x14ac:dyDescent="0.25">
      <c r="A2" s="6" t="s">
        <v>306</v>
      </c>
      <c r="B2" s="28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67" ht="5.0999999999999996" customHeight="1" thickBot="1" x14ac:dyDescent="0.3">
      <c r="A3" s="8"/>
      <c r="B3" s="9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67" s="5" customFormat="1" ht="20.100000000000001" customHeight="1" x14ac:dyDescent="0.25">
      <c r="A4" s="10" t="s">
        <v>1</v>
      </c>
      <c r="B4" s="11" t="s">
        <v>0</v>
      </c>
      <c r="C4" s="12"/>
      <c r="D4" s="13"/>
      <c r="E4" s="12"/>
      <c r="F4" s="12"/>
      <c r="G4" s="12"/>
      <c r="H4" s="12"/>
      <c r="I4" s="12"/>
      <c r="J4" s="12"/>
      <c r="K4" s="12"/>
      <c r="L4" s="1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</row>
    <row r="5" spans="1:167" s="5" customFormat="1" ht="20.100000000000001" customHeight="1" x14ac:dyDescent="0.25">
      <c r="A5" s="249" t="s">
        <v>2</v>
      </c>
      <c r="B5" s="250"/>
      <c r="C5" s="12"/>
      <c r="D5" s="13"/>
      <c r="E5" s="12"/>
      <c r="F5" s="12"/>
      <c r="G5" s="12"/>
      <c r="H5" s="12"/>
      <c r="I5" s="12"/>
      <c r="J5" s="12"/>
      <c r="K5" s="12"/>
      <c r="L5" s="1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1:167" s="5" customFormat="1" ht="20.100000000000001" customHeight="1" x14ac:dyDescent="0.25">
      <c r="A6" s="251" t="s">
        <v>91</v>
      </c>
      <c r="B6" s="252" t="s">
        <v>3</v>
      </c>
      <c r="C6" s="12"/>
      <c r="D6" s="13"/>
      <c r="E6" s="12"/>
      <c r="F6" s="12"/>
      <c r="G6" s="12"/>
      <c r="H6" s="12"/>
      <c r="I6" s="12"/>
      <c r="J6" s="12"/>
      <c r="K6" s="12"/>
      <c r="L6" s="1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1:167" s="5" customFormat="1" ht="20.100000000000001" customHeight="1" x14ac:dyDescent="0.25">
      <c r="A7" s="251"/>
      <c r="B7" s="253"/>
      <c r="C7" s="12"/>
      <c r="D7" s="13"/>
      <c r="E7" s="12"/>
      <c r="F7" s="12"/>
      <c r="G7" s="12"/>
      <c r="H7" s="12"/>
      <c r="I7" s="12"/>
      <c r="J7" s="12"/>
      <c r="K7" s="12"/>
      <c r="L7" s="1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</row>
    <row r="8" spans="1:167" s="5" customFormat="1" ht="20.100000000000001" customHeight="1" x14ac:dyDescent="0.25">
      <c r="A8" s="251"/>
      <c r="B8" s="253"/>
      <c r="C8" s="12"/>
      <c r="D8" s="13"/>
      <c r="E8" s="12"/>
      <c r="F8" s="12"/>
      <c r="G8" s="12"/>
      <c r="H8" s="12"/>
      <c r="I8" s="12"/>
      <c r="J8" s="12"/>
      <c r="K8" s="12"/>
      <c r="L8" s="1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</row>
    <row r="9" spans="1:167" s="5" customFormat="1" ht="20.100000000000001" customHeight="1" x14ac:dyDescent="0.25">
      <c r="A9" s="251"/>
      <c r="B9" s="253"/>
      <c r="C9" s="12"/>
      <c r="D9" s="13"/>
      <c r="E9" s="12"/>
      <c r="F9" s="12"/>
      <c r="G9" s="12"/>
      <c r="H9" s="12"/>
      <c r="I9" s="12"/>
      <c r="J9" s="12"/>
      <c r="K9" s="12"/>
      <c r="L9" s="1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</row>
    <row r="10" spans="1:167" s="5" customFormat="1" ht="20.100000000000001" customHeight="1" x14ac:dyDescent="0.25">
      <c r="A10" s="251"/>
      <c r="B10" s="253"/>
      <c r="C10" s="12"/>
      <c r="D10" s="13"/>
      <c r="E10" s="12"/>
      <c r="F10" s="12"/>
      <c r="G10" s="12"/>
      <c r="H10" s="12"/>
      <c r="I10" s="12"/>
      <c r="J10" s="12"/>
      <c r="K10" s="12"/>
      <c r="L10" s="1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1:167" s="5" customFormat="1" ht="19.5" customHeight="1" x14ac:dyDescent="0.25">
      <c r="A11" s="251"/>
      <c r="B11" s="254"/>
      <c r="C11" s="12"/>
      <c r="D11" s="13"/>
      <c r="E11" s="12"/>
      <c r="F11" s="12"/>
      <c r="G11" s="12"/>
      <c r="H11" s="12"/>
      <c r="I11" s="12"/>
      <c r="J11" s="12"/>
      <c r="K11" s="12"/>
      <c r="L11" s="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</row>
    <row r="12" spans="1:167" s="5" customFormat="1" ht="20.100000000000001" customHeight="1" x14ac:dyDescent="0.25">
      <c r="A12" s="249" t="s">
        <v>4</v>
      </c>
      <c r="B12" s="250"/>
      <c r="C12" s="12"/>
      <c r="D12" s="13"/>
      <c r="E12" s="12"/>
      <c r="F12" s="12"/>
      <c r="G12" s="12"/>
      <c r="H12" s="12"/>
      <c r="I12" s="12"/>
      <c r="J12" s="12"/>
      <c r="K12" s="12"/>
      <c r="L12" s="1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</row>
    <row r="13" spans="1:167" s="5" customFormat="1" ht="20.100000000000001" customHeight="1" x14ac:dyDescent="0.25">
      <c r="A13" s="255" t="s">
        <v>5</v>
      </c>
      <c r="B13" s="252" t="s">
        <v>6</v>
      </c>
      <c r="C13" s="12"/>
      <c r="D13" s="13"/>
      <c r="E13" s="12"/>
      <c r="F13" s="12"/>
      <c r="G13" s="12"/>
      <c r="H13" s="12"/>
      <c r="I13" s="12"/>
      <c r="J13" s="12"/>
      <c r="K13" s="12"/>
      <c r="L13" s="1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s="5" customFormat="1" ht="20.100000000000001" customHeight="1" x14ac:dyDescent="0.25">
      <c r="A14" s="256"/>
      <c r="B14" s="253"/>
      <c r="C14" s="12"/>
      <c r="D14" s="13"/>
      <c r="E14" s="12"/>
      <c r="F14" s="12"/>
      <c r="G14" s="12"/>
      <c r="H14" s="12"/>
      <c r="I14" s="12"/>
      <c r="J14" s="12"/>
      <c r="K14" s="12"/>
      <c r="L14" s="1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</row>
    <row r="15" spans="1:167" s="5" customFormat="1" ht="20.100000000000001" customHeight="1" x14ac:dyDescent="0.25">
      <c r="A15" s="256"/>
      <c r="B15" s="253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</row>
    <row r="16" spans="1:167" s="5" customFormat="1" ht="5.0999999999999996" customHeight="1" x14ac:dyDescent="0.25">
      <c r="A16" s="14"/>
      <c r="B16" s="254"/>
      <c r="C16" s="12"/>
      <c r="D16" s="13"/>
      <c r="E16" s="12"/>
      <c r="F16" s="12"/>
      <c r="G16" s="12"/>
      <c r="H16" s="12"/>
      <c r="I16" s="12"/>
      <c r="J16" s="12"/>
      <c r="K16" s="12"/>
      <c r="L16" s="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</row>
    <row r="17" spans="1:167" s="5" customFormat="1" ht="20.100000000000001" customHeight="1" x14ac:dyDescent="0.25">
      <c r="A17" s="255" t="s">
        <v>7</v>
      </c>
      <c r="B17" s="252" t="s">
        <v>8</v>
      </c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</row>
    <row r="18" spans="1:167" s="5" customFormat="1" ht="20.100000000000001" customHeight="1" x14ac:dyDescent="0.25">
      <c r="A18" s="256"/>
      <c r="B18" s="253"/>
      <c r="C18" s="12"/>
      <c r="D18" s="13"/>
      <c r="E18" s="12"/>
      <c r="F18" s="12"/>
      <c r="G18" s="12"/>
      <c r="H18" s="12"/>
      <c r="I18" s="12"/>
      <c r="J18" s="12"/>
      <c r="K18" s="12"/>
      <c r="L18" s="1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</row>
    <row r="19" spans="1:167" s="5" customFormat="1" ht="20.100000000000001" customHeight="1" x14ac:dyDescent="0.25">
      <c r="A19" s="256"/>
      <c r="B19" s="253"/>
      <c r="C19" s="12"/>
      <c r="D19" s="13"/>
      <c r="E19" s="12"/>
      <c r="F19" s="12"/>
      <c r="G19" s="12"/>
      <c r="H19" s="12"/>
      <c r="I19" s="12"/>
      <c r="J19" s="12"/>
      <c r="K19" s="12"/>
      <c r="L19" s="1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</row>
    <row r="20" spans="1:167" s="5" customFormat="1" ht="5.0999999999999996" customHeight="1" x14ac:dyDescent="0.25">
      <c r="A20" s="15"/>
      <c r="B20" s="254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</row>
    <row r="21" spans="1:167" s="5" customFormat="1" ht="20.100000000000001" customHeight="1" x14ac:dyDescent="0.25">
      <c r="A21" s="16" t="s">
        <v>9</v>
      </c>
      <c r="B21" s="17"/>
      <c r="C21" s="18"/>
      <c r="D21" s="13"/>
      <c r="E21" s="12"/>
      <c r="F21" s="12"/>
      <c r="G21" s="12"/>
      <c r="H21" s="12"/>
      <c r="I21" s="12"/>
      <c r="J21" s="12"/>
      <c r="K21" s="12"/>
      <c r="L21" s="1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</row>
    <row r="22" spans="1:167" s="5" customFormat="1" ht="20.100000000000001" customHeight="1" x14ac:dyDescent="0.25">
      <c r="A22" s="257" t="s">
        <v>10</v>
      </c>
      <c r="B22" s="258" t="s">
        <v>11</v>
      </c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</row>
    <row r="23" spans="1:167" s="5" customFormat="1" ht="20.100000000000001" customHeight="1" x14ac:dyDescent="0.25">
      <c r="A23" s="257"/>
      <c r="B23" s="258"/>
      <c r="C23" s="12"/>
      <c r="D23" s="13"/>
      <c r="E23" s="12"/>
      <c r="F23" s="12"/>
      <c r="G23" s="12"/>
      <c r="H23" s="12"/>
      <c r="I23" s="12"/>
      <c r="J23" s="12"/>
      <c r="K23" s="12"/>
      <c r="L23" s="1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</row>
    <row r="24" spans="1:167" s="5" customFormat="1" ht="20.100000000000001" customHeight="1" x14ac:dyDescent="0.25">
      <c r="A24" s="257"/>
      <c r="B24" s="258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</row>
    <row r="25" spans="1:167" s="5" customFormat="1" ht="20.100000000000001" customHeight="1" x14ac:dyDescent="0.25">
      <c r="A25" s="257" t="s">
        <v>12</v>
      </c>
      <c r="B25" s="258" t="s">
        <v>13</v>
      </c>
      <c r="C25" s="12"/>
      <c r="D25" s="13"/>
      <c r="E25" s="12"/>
      <c r="F25" s="12"/>
      <c r="G25" s="12"/>
      <c r="H25" s="12"/>
      <c r="I25" s="12"/>
      <c r="J25" s="12"/>
      <c r="K25" s="12"/>
      <c r="L25" s="1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</row>
    <row r="26" spans="1:167" s="5" customFormat="1" ht="20.100000000000001" customHeight="1" x14ac:dyDescent="0.25">
      <c r="A26" s="257"/>
      <c r="B26" s="258"/>
      <c r="C26" s="12"/>
      <c r="D26" s="13"/>
      <c r="E26" s="12"/>
      <c r="F26" s="12"/>
      <c r="G26" s="12"/>
      <c r="H26" s="12"/>
      <c r="I26" s="12"/>
      <c r="J26" s="12"/>
      <c r="K26" s="12"/>
      <c r="L26" s="1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</row>
    <row r="27" spans="1:167" s="5" customFormat="1" ht="20.100000000000001" customHeight="1" x14ac:dyDescent="0.25">
      <c r="A27" s="257"/>
      <c r="B27" s="258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</row>
    <row r="28" spans="1:167" s="5" customFormat="1" ht="20.100000000000001" customHeight="1" x14ac:dyDescent="0.25">
      <c r="A28" s="257" t="s">
        <v>14</v>
      </c>
      <c r="B28" s="258" t="s">
        <v>15</v>
      </c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</row>
    <row r="29" spans="1:167" s="5" customFormat="1" ht="20.100000000000001" customHeight="1" x14ac:dyDescent="0.25">
      <c r="A29" s="265"/>
      <c r="B29" s="258"/>
      <c r="C29" s="12"/>
      <c r="D29" s="13"/>
      <c r="E29" s="12"/>
      <c r="F29" s="12"/>
      <c r="G29" s="12"/>
      <c r="H29" s="12"/>
      <c r="I29" s="12"/>
      <c r="J29" s="12"/>
      <c r="K29" s="12"/>
      <c r="L29" s="1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</row>
    <row r="30" spans="1:167" s="5" customFormat="1" ht="20.100000000000001" customHeight="1" x14ac:dyDescent="0.25">
      <c r="A30" s="265"/>
      <c r="B30" s="258"/>
      <c r="C30" s="12"/>
      <c r="D30" s="13"/>
      <c r="E30" s="12"/>
      <c r="F30" s="12"/>
      <c r="G30" s="12"/>
      <c r="H30" s="12"/>
      <c r="I30" s="12"/>
      <c r="J30" s="12"/>
      <c r="K30" s="12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</row>
    <row r="31" spans="1:167" s="5" customFormat="1" ht="20.100000000000001" customHeight="1" x14ac:dyDescent="0.25">
      <c r="A31" s="257" t="s">
        <v>16</v>
      </c>
      <c r="B31" s="258" t="s">
        <v>17</v>
      </c>
      <c r="C31" s="12"/>
      <c r="D31" s="13"/>
      <c r="E31" s="12"/>
      <c r="F31" s="12"/>
      <c r="G31" s="12"/>
      <c r="H31" s="12"/>
      <c r="I31" s="12"/>
      <c r="J31" s="12"/>
      <c r="K31" s="12"/>
      <c r="L31" s="1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</row>
    <row r="32" spans="1:167" s="5" customFormat="1" ht="20.100000000000001" customHeight="1" x14ac:dyDescent="0.25">
      <c r="A32" s="265"/>
      <c r="B32" s="258"/>
      <c r="C32" s="12"/>
      <c r="D32" s="13"/>
      <c r="E32" s="12"/>
      <c r="F32" s="12"/>
      <c r="G32" s="12"/>
      <c r="H32" s="12"/>
      <c r="I32" s="12"/>
      <c r="J32" s="12"/>
      <c r="K32" s="12"/>
      <c r="L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</row>
    <row r="33" spans="1:167" s="5" customFormat="1" ht="20.100000000000001" customHeight="1" x14ac:dyDescent="0.25">
      <c r="A33" s="265"/>
      <c r="B33" s="258"/>
      <c r="C33" s="12"/>
      <c r="D33" s="13"/>
      <c r="E33" s="12"/>
      <c r="F33" s="12"/>
      <c r="G33" s="12"/>
      <c r="H33" s="12"/>
      <c r="I33" s="12"/>
      <c r="J33" s="12"/>
      <c r="K33" s="12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</row>
    <row r="34" spans="1:167" s="5" customFormat="1" ht="20.100000000000001" customHeight="1" x14ac:dyDescent="0.25">
      <c r="A34" s="259" t="s">
        <v>18</v>
      </c>
      <c r="B34" s="262" t="s">
        <v>335</v>
      </c>
      <c r="C34" s="12"/>
      <c r="D34" s="13"/>
      <c r="E34" s="12"/>
      <c r="F34" s="12"/>
      <c r="G34" s="12"/>
      <c r="H34" s="12"/>
      <c r="I34" s="12"/>
      <c r="J34" s="12"/>
      <c r="K34" s="12"/>
      <c r="L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</row>
    <row r="35" spans="1:167" s="5" customFormat="1" ht="20.100000000000001" customHeight="1" x14ac:dyDescent="0.25">
      <c r="A35" s="260"/>
      <c r="B35" s="263"/>
      <c r="C35" s="12"/>
      <c r="D35" s="13"/>
      <c r="E35" s="12"/>
      <c r="F35" s="12"/>
      <c r="G35" s="12"/>
      <c r="H35" s="12"/>
      <c r="I35" s="12"/>
      <c r="J35" s="12"/>
      <c r="K35" s="12"/>
      <c r="L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</row>
    <row r="36" spans="1:167" s="5" customFormat="1" ht="20.100000000000001" customHeight="1" x14ac:dyDescent="0.25">
      <c r="A36" s="260"/>
      <c r="B36" s="263"/>
      <c r="C36" s="12"/>
      <c r="D36" s="13"/>
      <c r="E36" s="12"/>
      <c r="F36" s="12"/>
      <c r="G36" s="12"/>
      <c r="H36" s="12"/>
      <c r="I36" s="12"/>
      <c r="J36" s="12"/>
      <c r="K36" s="12"/>
      <c r="L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</row>
    <row r="37" spans="1:167" s="5" customFormat="1" ht="20.100000000000001" customHeight="1" x14ac:dyDescent="0.25">
      <c r="A37" s="260"/>
      <c r="B37" s="263"/>
      <c r="C37" s="12"/>
      <c r="D37" s="13"/>
      <c r="E37" s="12"/>
      <c r="F37" s="12"/>
      <c r="G37" s="12"/>
      <c r="H37" s="12"/>
      <c r="I37" s="12"/>
      <c r="J37" s="12"/>
      <c r="K37" s="12"/>
      <c r="L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</row>
    <row r="38" spans="1:167" s="5" customFormat="1" ht="5.0999999999999996" customHeight="1" x14ac:dyDescent="0.25">
      <c r="A38" s="15"/>
      <c r="B38" s="266"/>
      <c r="C38" s="12"/>
      <c r="D38" s="13"/>
      <c r="E38" s="12"/>
      <c r="F38" s="12"/>
      <c r="G38" s="12"/>
      <c r="H38" s="12"/>
      <c r="I38" s="12"/>
      <c r="J38" s="12"/>
      <c r="K38" s="12"/>
      <c r="L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</row>
    <row r="39" spans="1:167" s="5" customFormat="1" ht="20.100000000000001" customHeight="1" x14ac:dyDescent="0.25">
      <c r="A39" s="259" t="s">
        <v>19</v>
      </c>
      <c r="B39" s="262" t="s">
        <v>20</v>
      </c>
      <c r="C39" s="12"/>
      <c r="D39" s="13"/>
      <c r="E39" s="12"/>
      <c r="F39" s="12"/>
      <c r="G39" s="12"/>
      <c r="H39" s="12"/>
      <c r="I39" s="12"/>
      <c r="J39" s="12"/>
      <c r="K39" s="12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</row>
    <row r="40" spans="1:167" s="5" customFormat="1" ht="20.100000000000001" customHeight="1" x14ac:dyDescent="0.25">
      <c r="A40" s="260"/>
      <c r="B40" s="263"/>
      <c r="C40" s="12"/>
      <c r="D40" s="13"/>
      <c r="E40" s="12"/>
      <c r="F40" s="12"/>
      <c r="G40" s="12"/>
      <c r="H40" s="12"/>
      <c r="I40" s="12"/>
      <c r="J40" s="12"/>
      <c r="K40" s="12"/>
      <c r="L40" s="1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</row>
    <row r="41" spans="1:167" s="5" customFormat="1" ht="20.100000000000001" customHeight="1" x14ac:dyDescent="0.25">
      <c r="A41" s="260"/>
      <c r="B41" s="263"/>
      <c r="C41" s="19"/>
      <c r="D41" s="12"/>
      <c r="E41" s="12"/>
      <c r="F41" s="12"/>
      <c r="G41" s="12"/>
      <c r="H41" s="12"/>
      <c r="I41" s="12"/>
      <c r="J41" s="12"/>
      <c r="K41" s="12"/>
      <c r="L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</row>
    <row r="42" spans="1:167" s="5" customFormat="1" ht="20.100000000000001" customHeight="1" thickBot="1" x14ac:dyDescent="0.3">
      <c r="A42" s="261"/>
      <c r="B42" s="264"/>
      <c r="C42" s="19"/>
      <c r="D42" s="12"/>
      <c r="E42" s="12"/>
      <c r="F42" s="12"/>
      <c r="G42" s="12"/>
      <c r="H42" s="12"/>
      <c r="I42" s="12"/>
      <c r="J42" s="12"/>
      <c r="K42" s="12"/>
      <c r="L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</row>
    <row r="43" spans="1:167" s="5" customFormat="1" ht="20.100000000000001" customHeight="1" x14ac:dyDescent="0.25">
      <c r="B43" s="19"/>
      <c r="C43" s="12"/>
      <c r="D43" s="13"/>
      <c r="E43" s="12"/>
      <c r="F43" s="12"/>
      <c r="G43" s="12"/>
      <c r="H43" s="12"/>
      <c r="I43" s="12"/>
      <c r="J43" s="12"/>
      <c r="K43" s="12"/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</row>
    <row r="44" spans="1:167" s="5" customFormat="1" ht="20.100000000000001" customHeight="1" x14ac:dyDescent="0.25">
      <c r="B44" s="20"/>
      <c r="C44" s="1"/>
      <c r="D44" s="21"/>
      <c r="E44" s="1"/>
      <c r="F44" s="1"/>
      <c r="G44" s="1"/>
      <c r="H44" s="1"/>
      <c r="I44" s="1"/>
      <c r="J44" s="1"/>
      <c r="K44" s="1"/>
      <c r="L44" s="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</row>
    <row r="45" spans="1:167" s="5" customFormat="1" ht="20.100000000000001" customHeight="1" x14ac:dyDescent="0.25">
      <c r="B45" s="22"/>
      <c r="C45" s="1"/>
      <c r="D45" s="21"/>
      <c r="E45" s="1"/>
      <c r="F45" s="1"/>
      <c r="G45" s="1"/>
      <c r="H45" s="1"/>
      <c r="I45" s="1"/>
      <c r="J45" s="1"/>
      <c r="K45" s="1"/>
      <c r="L45" s="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</row>
    <row r="46" spans="1:167" s="5" customFormat="1" ht="20.100000000000001" customHeight="1" x14ac:dyDescent="0.25">
      <c r="B46" s="22"/>
      <c r="C46" s="1"/>
      <c r="D46" s="21"/>
      <c r="E46" s="1"/>
      <c r="F46" s="1"/>
      <c r="G46" s="1"/>
      <c r="H46" s="1"/>
      <c r="I46" s="1"/>
      <c r="J46" s="1"/>
      <c r="K46" s="1"/>
      <c r="L46" s="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</row>
    <row r="47" spans="1:167" s="5" customFormat="1" ht="20.100000000000001" customHeight="1" x14ac:dyDescent="0.25">
      <c r="B47" s="22"/>
      <c r="C47" s="1"/>
      <c r="D47" s="2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</row>
    <row r="48" spans="1:167" s="5" customFormat="1" ht="20.100000000000001" customHeight="1" x14ac:dyDescent="0.25">
      <c r="A48" s="22"/>
      <c r="B48" s="22"/>
      <c r="C48" s="1"/>
      <c r="D48" s="21"/>
      <c r="E48" s="1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</row>
    <row r="49" spans="2:167" s="5" customFormat="1" ht="20.100000000000001" customHeight="1" x14ac:dyDescent="0.25">
      <c r="B49" s="22"/>
      <c r="C49" s="1"/>
      <c r="D49" s="21"/>
      <c r="E49" s="1"/>
      <c r="F49" s="1"/>
      <c r="G49" s="1"/>
      <c r="H49" s="1"/>
      <c r="I49" s="1"/>
      <c r="J49" s="1"/>
      <c r="K49" s="1"/>
      <c r="L49" s="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</row>
    <row r="50" spans="2:167" s="5" customFormat="1" ht="20.100000000000001" customHeight="1" x14ac:dyDescent="0.25">
      <c r="B50" s="22"/>
      <c r="C50" s="1"/>
      <c r="D50" s="21"/>
      <c r="E50" s="1"/>
      <c r="F50" s="1"/>
      <c r="G50" s="1"/>
      <c r="H50" s="1"/>
      <c r="I50" s="1"/>
      <c r="J50" s="1"/>
      <c r="K50" s="1"/>
      <c r="L50" s="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</row>
    <row r="51" spans="2:167" s="5" customFormat="1" ht="20.100000000000001" customHeight="1" x14ac:dyDescent="0.25">
      <c r="B51" s="23"/>
      <c r="C51" s="1"/>
      <c r="D51" s="21"/>
      <c r="E51" s="1"/>
      <c r="F51" s="1"/>
      <c r="G51" s="1"/>
      <c r="H51" s="1"/>
      <c r="I51" s="1"/>
      <c r="J51" s="1"/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</row>
    <row r="52" spans="2:167" s="5" customFormat="1" ht="20.100000000000001" customHeight="1" x14ac:dyDescent="0.25">
      <c r="B52" s="22"/>
      <c r="C52" s="1"/>
      <c r="D52" s="21"/>
      <c r="E52" s="1"/>
      <c r="F52" s="1"/>
      <c r="G52" s="1"/>
      <c r="H52" s="1"/>
      <c r="I52" s="1"/>
      <c r="J52" s="1"/>
      <c r="K52" s="1"/>
      <c r="L52" s="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</row>
    <row r="53" spans="2:167" s="5" customFormat="1" ht="20.100000000000001" customHeight="1" x14ac:dyDescent="0.25">
      <c r="B53" s="23"/>
      <c r="C53" s="1"/>
      <c r="D53" s="21"/>
      <c r="E53" s="1"/>
      <c r="F53" s="1"/>
      <c r="G53" s="1"/>
      <c r="H53" s="1"/>
      <c r="I53" s="1"/>
      <c r="J53" s="1"/>
      <c r="K53" s="1"/>
      <c r="L53" s="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</row>
    <row r="54" spans="2:167" s="5" customFormat="1" ht="20.100000000000001" customHeight="1" x14ac:dyDescent="0.25">
      <c r="B54" s="22"/>
      <c r="C54" s="1"/>
      <c r="D54" s="21"/>
      <c r="E54" s="1"/>
      <c r="F54" s="1"/>
      <c r="G54" s="1"/>
      <c r="H54" s="1"/>
      <c r="I54" s="1"/>
      <c r="J54" s="1"/>
      <c r="K54" s="1"/>
      <c r="L54" s="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</row>
    <row r="55" spans="2:167" s="5" customFormat="1" ht="20.100000000000001" customHeight="1" x14ac:dyDescent="0.25">
      <c r="B55" s="23"/>
      <c r="C55" s="1"/>
      <c r="D55" s="2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</row>
    <row r="56" spans="2:167" s="5" customFormat="1" ht="20.100000000000001" customHeight="1" x14ac:dyDescent="0.25">
      <c r="B56" s="22"/>
      <c r="C56" s="1"/>
      <c r="D56" s="21"/>
      <c r="E56" s="1"/>
      <c r="F56" s="1"/>
      <c r="G56" s="1"/>
      <c r="H56" s="1"/>
      <c r="I56" s="1"/>
      <c r="J56" s="1"/>
      <c r="K56" s="1"/>
      <c r="L56" s="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</row>
    <row r="57" spans="2:167" s="5" customFormat="1" ht="20.100000000000001" customHeight="1" x14ac:dyDescent="0.25">
      <c r="B57" s="23"/>
      <c r="C57" s="1"/>
      <c r="D57" s="21"/>
      <c r="E57" s="1"/>
      <c r="F57" s="1"/>
      <c r="G57" s="1"/>
      <c r="H57" s="1"/>
      <c r="I57" s="1"/>
      <c r="J57" s="1"/>
      <c r="K57" s="1"/>
      <c r="L57" s="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</row>
    <row r="58" spans="2:167" s="5" customFormat="1" ht="20.100000000000001" customHeight="1" x14ac:dyDescent="0.25">
      <c r="B58" s="22"/>
      <c r="C58" s="1"/>
      <c r="D58" s="21"/>
      <c r="E58" s="1"/>
      <c r="F58" s="1"/>
      <c r="G58" s="1"/>
      <c r="H58" s="1"/>
      <c r="I58" s="1"/>
      <c r="J58" s="1"/>
      <c r="K58" s="1"/>
      <c r="L58" s="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</row>
    <row r="59" spans="2:167" s="5" customFormat="1" ht="20.100000000000001" customHeight="1" x14ac:dyDescent="0.25">
      <c r="B59" s="23"/>
      <c r="C59" s="1"/>
      <c r="D59" s="21"/>
      <c r="E59" s="1"/>
      <c r="F59" s="1"/>
      <c r="G59" s="1"/>
      <c r="H59" s="1"/>
      <c r="I59" s="1"/>
      <c r="J59" s="1"/>
      <c r="K59" s="1"/>
      <c r="L59" s="1"/>
      <c r="M59" s="3"/>
      <c r="N59" s="3"/>
      <c r="O59" s="3"/>
      <c r="P59" s="3"/>
      <c r="Q59" s="3"/>
      <c r="R59" s="3"/>
      <c r="S59" s="3"/>
      <c r="T59" s="3"/>
      <c r="U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</row>
    <row r="60" spans="2:167" s="5" customFormat="1" ht="20.100000000000001" customHeight="1" x14ac:dyDescent="0.25">
      <c r="B60" s="20"/>
      <c r="C60" s="1"/>
      <c r="D60" s="21"/>
      <c r="E60" s="1"/>
      <c r="F60" s="1"/>
      <c r="G60" s="1"/>
      <c r="H60" s="1"/>
      <c r="I60" s="1"/>
      <c r="J60" s="1"/>
      <c r="K60" s="1"/>
      <c r="L60" s="1"/>
      <c r="M60" s="3"/>
      <c r="N60" s="3"/>
      <c r="O60" s="3"/>
      <c r="P60" s="3"/>
      <c r="Q60" s="3"/>
      <c r="R60" s="3"/>
      <c r="S60" s="3"/>
      <c r="T60" s="3"/>
      <c r="U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</row>
    <row r="61" spans="2:167" s="5" customFormat="1" ht="20.100000000000001" customHeight="1" x14ac:dyDescent="0.25">
      <c r="B61" s="20"/>
      <c r="C61" s="1"/>
      <c r="D61" s="21"/>
      <c r="E61" s="1"/>
      <c r="F61" s="1"/>
      <c r="G61" s="1"/>
      <c r="H61" s="1"/>
      <c r="I61" s="1"/>
      <c r="J61" s="1"/>
      <c r="K61" s="1"/>
      <c r="L61" s="1"/>
      <c r="M61" s="3"/>
      <c r="N61" s="3"/>
      <c r="O61" s="3"/>
      <c r="P61" s="3"/>
      <c r="Q61" s="3"/>
      <c r="R61" s="3"/>
      <c r="S61" s="3"/>
      <c r="T61" s="3"/>
      <c r="U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</row>
    <row r="62" spans="2:167" s="5" customFormat="1" ht="20.100000000000001" customHeight="1" x14ac:dyDescent="0.25">
      <c r="B62" s="22"/>
      <c r="C62" s="1"/>
      <c r="D62" s="21"/>
      <c r="E62" s="1"/>
      <c r="F62" s="1"/>
      <c r="G62" s="1"/>
      <c r="H62" s="1"/>
      <c r="I62" s="1"/>
      <c r="J62" s="1"/>
      <c r="K62" s="1"/>
      <c r="L62" s="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</row>
    <row r="63" spans="2:167" s="5" customFormat="1" ht="20.100000000000001" customHeight="1" x14ac:dyDescent="0.25">
      <c r="B63" s="20"/>
      <c r="C63" s="1"/>
      <c r="D63" s="21"/>
      <c r="E63" s="1"/>
      <c r="F63" s="1"/>
      <c r="G63" s="1"/>
      <c r="H63" s="1"/>
      <c r="I63" s="1"/>
      <c r="J63" s="1"/>
      <c r="K63" s="1"/>
      <c r="L63" s="1"/>
      <c r="M63" s="3"/>
      <c r="N63" s="3"/>
      <c r="O63" s="3"/>
      <c r="P63" s="3"/>
      <c r="Q63" s="3"/>
      <c r="R63" s="3"/>
      <c r="S63" s="3"/>
      <c r="T63" s="3"/>
      <c r="U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</row>
    <row r="64" spans="2:167" s="5" customFormat="1" ht="20.100000000000001" customHeight="1" x14ac:dyDescent="0.25">
      <c r="B64" s="24"/>
      <c r="C64" s="25"/>
      <c r="D64" s="1"/>
      <c r="E64" s="1"/>
      <c r="F64" s="1"/>
      <c r="G64" s="1"/>
      <c r="H64" s="1"/>
      <c r="I64" s="1"/>
      <c r="J64" s="1"/>
      <c r="K64" s="1"/>
      <c r="L64" s="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</row>
    <row r="65" spans="1:167" s="5" customFormat="1" ht="20.100000000000001" customHeight="1" x14ac:dyDescent="0.25">
      <c r="A65" s="26"/>
      <c r="B65" s="26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</row>
    <row r="66" spans="1:167" s="5" customFormat="1" ht="22.5" customHeight="1" x14ac:dyDescent="0.25">
      <c r="A66" s="24"/>
      <c r="B66" s="24"/>
      <c r="C66" s="27"/>
      <c r="D66" s="27"/>
      <c r="E66" s="1"/>
      <c r="F66" s="1"/>
      <c r="G66" s="1"/>
      <c r="H66" s="1"/>
      <c r="I66" s="1"/>
      <c r="J66" s="1"/>
      <c r="K66" s="1"/>
      <c r="L66" s="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</row>
    <row r="67" spans="1:167" s="5" customFormat="1" ht="22.5" customHeight="1" x14ac:dyDescent="0.25">
      <c r="A67" s="24"/>
      <c r="B67" s="24"/>
      <c r="C67" s="27"/>
      <c r="D67" s="27"/>
      <c r="E67" s="1"/>
      <c r="F67" s="1"/>
      <c r="G67" s="1"/>
      <c r="H67" s="1"/>
      <c r="I67" s="1"/>
      <c r="J67" s="1"/>
      <c r="K67" s="1"/>
      <c r="L67" s="1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</row>
    <row r="68" spans="1:167" s="5" customFormat="1" ht="22.5" customHeight="1" x14ac:dyDescent="0.25">
      <c r="A68" s="24"/>
      <c r="B68" s="24"/>
      <c r="C68" s="27"/>
      <c r="D68" s="27"/>
      <c r="E68" s="1"/>
      <c r="F68" s="1"/>
      <c r="G68" s="1"/>
      <c r="H68" s="1"/>
      <c r="I68" s="1"/>
      <c r="J68" s="1"/>
      <c r="K68" s="1"/>
      <c r="L68" s="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</row>
    <row r="69" spans="1:167" ht="20.100000000000001" customHeight="1" x14ac:dyDescent="0.25">
      <c r="A69" s="3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67" ht="20.100000000000001" customHeight="1" x14ac:dyDescent="0.25">
      <c r="A70" s="24"/>
      <c r="B70" s="24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67" ht="20.100000000000001" customHeight="1" x14ac:dyDescent="0.25">
      <c r="A71" s="26"/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67" ht="20.100000000000001" customHeight="1" x14ac:dyDescent="0.25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67" ht="20.100000000000001" customHeight="1" x14ac:dyDescent="0.2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67" ht="20.100000000000001" customHeight="1" x14ac:dyDescent="0.25">
      <c r="A74" s="2"/>
      <c r="B74" s="2"/>
    </row>
    <row r="75" spans="1:167" ht="20.100000000000001" customHeight="1" x14ac:dyDescent="0.25">
      <c r="A75" s="2"/>
      <c r="B75" s="2"/>
    </row>
    <row r="76" spans="1:167" s="5" customFormat="1" ht="20.100000000000001" customHeight="1" x14ac:dyDescent="0.25">
      <c r="A76" s="3"/>
      <c r="B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</row>
    <row r="77" spans="1:167" s="5" customFormat="1" ht="20.100000000000001" customHeight="1" x14ac:dyDescent="0.2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</row>
    <row r="78" spans="1:167" s="5" customFormat="1" ht="20.100000000000001" customHeight="1" x14ac:dyDescent="0.2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</row>
    <row r="79" spans="1:167" s="5" customFormat="1" ht="20.100000000000001" customHeight="1" x14ac:dyDescent="0.2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</row>
  </sheetData>
  <mergeCells count="20">
    <mergeCell ref="A39:A42"/>
    <mergeCell ref="B39:B42"/>
    <mergeCell ref="A28:A30"/>
    <mergeCell ref="B28:B30"/>
    <mergeCell ref="A31:A33"/>
    <mergeCell ref="B31:B33"/>
    <mergeCell ref="A34:A37"/>
    <mergeCell ref="B34:B38"/>
    <mergeCell ref="A17:A19"/>
    <mergeCell ref="B17:B20"/>
    <mergeCell ref="A22:A24"/>
    <mergeCell ref="B22:B24"/>
    <mergeCell ref="A25:A27"/>
    <mergeCell ref="B25:B27"/>
    <mergeCell ref="A5:B5"/>
    <mergeCell ref="A6:A11"/>
    <mergeCell ref="B6:B11"/>
    <mergeCell ref="A12:B12"/>
    <mergeCell ref="A13:A15"/>
    <mergeCell ref="B13:B16"/>
  </mergeCells>
  <pageMargins left="0.98425196850393704" right="0.59055118110236227" top="0.78740157480314965" bottom="0.78740157480314965" header="0.39370078740157483" footer="0.39370078740157483"/>
  <pageSetup paperSize="9" scale="95" fitToWidth="0" orientation="portrait" r:id="rId1"/>
  <headerFooter>
    <oddHeader>&amp;L&amp;"Arial,Standard"&amp;10 
Formblatt A: Checkliste Standorte</oddHeader>
    <oddFooter>&amp;R&amp;"Arial,Standard"&amp;10Seite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Q35"/>
  <sheetViews>
    <sheetView showGridLines="0" showRuler="0" view="pageLayout" zoomScale="85" zoomScaleNormal="100" zoomScaleSheetLayoutView="85" zoomScalePageLayoutView="85" workbookViewId="0">
      <selection activeCell="C6" sqref="C6"/>
    </sheetView>
  </sheetViews>
  <sheetFormatPr baseColWidth="10" defaultColWidth="0" defaultRowHeight="14.25" x14ac:dyDescent="0.25"/>
  <cols>
    <col min="1" max="1" width="7.28515625" style="78" customWidth="1"/>
    <col min="2" max="2" width="30.7109375" style="94" customWidth="1"/>
    <col min="3" max="5" width="18.28515625" style="94" customWidth="1"/>
    <col min="6" max="9" width="10.7109375" style="94" customWidth="1"/>
    <col min="10" max="10" width="12" style="78" hidden="1" customWidth="1"/>
    <col min="11" max="18" width="10.7109375" style="94" customWidth="1"/>
    <col min="19" max="173" width="5" style="78" customWidth="1"/>
    <col min="174" max="16384" width="0" style="78" hidden="1"/>
  </cols>
  <sheetData>
    <row r="1" spans="1:173" ht="16.5" customHeight="1" thickBot="1" x14ac:dyDescent="0.3">
      <c r="A1" s="73"/>
      <c r="B1" s="74"/>
      <c r="C1" s="74"/>
      <c r="D1" s="74"/>
      <c r="E1" s="74"/>
      <c r="J1" s="78" t="s">
        <v>93</v>
      </c>
    </row>
    <row r="2" spans="1:173" ht="20.100000000000001" customHeight="1" thickBot="1" x14ac:dyDescent="0.3">
      <c r="A2" s="79" t="s">
        <v>318</v>
      </c>
      <c r="B2" s="100"/>
      <c r="C2" s="80"/>
      <c r="D2" s="80"/>
      <c r="E2" s="81"/>
      <c r="F2" s="101"/>
      <c r="G2" s="101"/>
      <c r="H2" s="101"/>
      <c r="I2" s="101"/>
      <c r="J2" s="78" t="s">
        <v>94</v>
      </c>
      <c r="K2" s="101"/>
      <c r="L2" s="101"/>
      <c r="M2" s="101"/>
      <c r="N2" s="101"/>
      <c r="O2" s="101"/>
      <c r="P2" s="101"/>
      <c r="Q2" s="101"/>
      <c r="R2" s="101"/>
    </row>
    <row r="3" spans="1:173" s="94" customFormat="1" ht="20.100000000000001" customHeight="1" x14ac:dyDescent="0.25">
      <c r="A3" s="311" t="s">
        <v>95</v>
      </c>
      <c r="B3" s="286"/>
      <c r="C3" s="44" t="s">
        <v>24</v>
      </c>
      <c r="D3" s="291" t="s">
        <v>26</v>
      </c>
      <c r="E3" s="313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</row>
    <row r="4" spans="1:173" s="94" customFormat="1" ht="20.100000000000001" customHeight="1" x14ac:dyDescent="0.25">
      <c r="A4" s="312"/>
      <c r="B4" s="290"/>
      <c r="C4" s="44" t="s">
        <v>28</v>
      </c>
      <c r="D4" s="44" t="s">
        <v>29</v>
      </c>
      <c r="E4" s="46" t="s">
        <v>30</v>
      </c>
      <c r="F4" s="102"/>
      <c r="G4" s="102"/>
      <c r="H4" s="102"/>
      <c r="I4" s="102"/>
      <c r="J4" s="78"/>
      <c r="K4" s="102"/>
      <c r="L4" s="102"/>
      <c r="M4" s="102"/>
      <c r="N4" s="102"/>
      <c r="O4" s="102"/>
      <c r="P4" s="102"/>
      <c r="Q4" s="102"/>
      <c r="R4" s="102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</row>
    <row r="5" spans="1:173" s="94" customFormat="1" ht="20.100000000000001" customHeight="1" x14ac:dyDescent="0.25">
      <c r="A5" s="314" t="s">
        <v>96</v>
      </c>
      <c r="B5" s="103" t="s">
        <v>336</v>
      </c>
      <c r="C5" s="51">
        <v>329</v>
      </c>
      <c r="D5" s="51">
        <v>219</v>
      </c>
      <c r="E5" s="53">
        <f>IF(C5,D5/C5," ")</f>
        <v>0.66565349544072949</v>
      </c>
      <c r="F5" s="1"/>
      <c r="G5" s="1"/>
      <c r="H5" s="1"/>
      <c r="I5" s="1"/>
      <c r="J5" s="3"/>
      <c r="K5" s="1"/>
      <c r="L5" s="1"/>
      <c r="M5" s="1"/>
      <c r="N5" s="1"/>
      <c r="O5" s="1"/>
      <c r="P5" s="1"/>
      <c r="Q5" s="1"/>
      <c r="R5" s="1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</row>
    <row r="6" spans="1:173" s="94" customFormat="1" ht="20.100000000000001" customHeight="1" x14ac:dyDescent="0.25">
      <c r="A6" s="314"/>
      <c r="B6" s="103" t="s">
        <v>337</v>
      </c>
      <c r="C6" s="51">
        <v>329</v>
      </c>
      <c r="D6" s="51">
        <v>228</v>
      </c>
      <c r="E6" s="53">
        <f t="shared" ref="E6:E20" si="0">IF(C6,D6/C6," ")</f>
        <v>0.69300911854103342</v>
      </c>
      <c r="F6" s="1"/>
      <c r="G6" s="1"/>
      <c r="H6" s="1"/>
      <c r="I6" s="1"/>
      <c r="J6" s="3"/>
      <c r="K6" s="1"/>
      <c r="L6" s="1"/>
      <c r="M6" s="1"/>
      <c r="N6" s="1"/>
      <c r="O6" s="1"/>
      <c r="P6" s="1"/>
      <c r="Q6" s="1"/>
      <c r="R6" s="1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</row>
    <row r="7" spans="1:173" s="94" customFormat="1" ht="20.100000000000001" customHeight="1" x14ac:dyDescent="0.25">
      <c r="A7" s="314"/>
      <c r="B7" s="104" t="s">
        <v>338</v>
      </c>
      <c r="C7" s="51">
        <v>329</v>
      </c>
      <c r="D7" s="51">
        <v>256</v>
      </c>
      <c r="E7" s="53">
        <f t="shared" si="0"/>
        <v>0.77811550151975684</v>
      </c>
      <c r="F7" s="1"/>
      <c r="G7" s="1"/>
      <c r="H7" s="1"/>
      <c r="I7" s="1"/>
      <c r="J7" s="3"/>
      <c r="K7" s="1"/>
      <c r="L7" s="1"/>
      <c r="M7" s="1"/>
      <c r="N7" s="1"/>
      <c r="O7" s="1"/>
      <c r="P7" s="1"/>
      <c r="Q7" s="1"/>
      <c r="R7" s="1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</row>
    <row r="8" spans="1:173" s="94" customFormat="1" ht="20.100000000000001" customHeight="1" x14ac:dyDescent="0.25">
      <c r="A8" s="314"/>
      <c r="B8" s="104" t="s">
        <v>339</v>
      </c>
      <c r="C8" s="51">
        <v>329</v>
      </c>
      <c r="D8" s="51">
        <v>195</v>
      </c>
      <c r="E8" s="53">
        <f t="shared" si="0"/>
        <v>0.59270516717325228</v>
      </c>
      <c r="F8" s="1"/>
      <c r="G8" s="1"/>
      <c r="H8" s="1"/>
      <c r="I8" s="1"/>
      <c r="J8" s="3"/>
      <c r="K8" s="1"/>
      <c r="L8" s="1"/>
      <c r="M8" s="1"/>
      <c r="N8" s="1"/>
      <c r="O8" s="1"/>
      <c r="P8" s="1"/>
      <c r="Q8" s="1"/>
      <c r="R8" s="1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</row>
    <row r="9" spans="1:173" s="94" customFormat="1" ht="20.100000000000001" customHeight="1" x14ac:dyDescent="0.25">
      <c r="A9" s="314" t="s">
        <v>97</v>
      </c>
      <c r="B9" s="103" t="s">
        <v>336</v>
      </c>
      <c r="C9" s="51">
        <v>329</v>
      </c>
      <c r="D9" s="51">
        <v>237</v>
      </c>
      <c r="E9" s="53">
        <f t="shared" si="0"/>
        <v>0.72036474164133735</v>
      </c>
      <c r="F9" s="1"/>
      <c r="G9" s="1"/>
      <c r="H9" s="1"/>
      <c r="I9" s="1"/>
      <c r="J9" s="3"/>
      <c r="K9" s="1"/>
      <c r="L9" s="1"/>
      <c r="M9" s="1"/>
      <c r="N9" s="1"/>
      <c r="O9" s="1"/>
      <c r="P9" s="1"/>
      <c r="Q9" s="1"/>
      <c r="R9" s="1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</row>
    <row r="10" spans="1:173" s="94" customFormat="1" ht="20.100000000000001" customHeight="1" x14ac:dyDescent="0.25">
      <c r="A10" s="314"/>
      <c r="B10" s="103" t="s">
        <v>337</v>
      </c>
      <c r="C10" s="51">
        <v>329</v>
      </c>
      <c r="D10" s="51">
        <v>249</v>
      </c>
      <c r="E10" s="53">
        <f t="shared" si="0"/>
        <v>0.75683890577507595</v>
      </c>
      <c r="F10" s="1"/>
      <c r="G10" s="1"/>
      <c r="H10" s="1"/>
      <c r="I10" s="1"/>
      <c r="J10" s="3"/>
      <c r="K10" s="1"/>
      <c r="L10" s="1"/>
      <c r="M10" s="1"/>
      <c r="N10" s="1"/>
      <c r="O10" s="1"/>
      <c r="P10" s="1"/>
      <c r="Q10" s="1"/>
      <c r="R10" s="1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</row>
    <row r="11" spans="1:173" s="94" customFormat="1" ht="20.100000000000001" customHeight="1" x14ac:dyDescent="0.25">
      <c r="A11" s="314"/>
      <c r="B11" s="104" t="s">
        <v>338</v>
      </c>
      <c r="C11" s="51">
        <v>329</v>
      </c>
      <c r="D11" s="51">
        <v>260</v>
      </c>
      <c r="E11" s="53">
        <f t="shared" si="0"/>
        <v>0.79027355623100304</v>
      </c>
      <c r="F11" s="1"/>
      <c r="G11" s="1"/>
      <c r="H11" s="1"/>
      <c r="I11" s="1"/>
      <c r="J11" s="3"/>
      <c r="K11" s="1"/>
      <c r="L11" s="1"/>
      <c r="M11" s="1"/>
      <c r="N11" s="1"/>
      <c r="O11" s="1"/>
      <c r="P11" s="1"/>
      <c r="Q11" s="1"/>
      <c r="R11" s="1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</row>
    <row r="12" spans="1:173" s="94" customFormat="1" ht="20.100000000000001" customHeight="1" x14ac:dyDescent="0.25">
      <c r="A12" s="314"/>
      <c r="B12" s="104" t="s">
        <v>339</v>
      </c>
      <c r="C12" s="51">
        <v>329</v>
      </c>
      <c r="D12" s="51">
        <v>268</v>
      </c>
      <c r="E12" s="53">
        <f t="shared" si="0"/>
        <v>0.81458966565349544</v>
      </c>
      <c r="F12" s="1"/>
      <c r="G12" s="1"/>
      <c r="H12" s="1"/>
      <c r="I12" s="1"/>
      <c r="J12" s="3"/>
      <c r="K12" s="1"/>
      <c r="L12" s="1"/>
      <c r="M12" s="1"/>
      <c r="N12" s="1"/>
      <c r="O12" s="1"/>
      <c r="P12" s="1"/>
      <c r="Q12" s="1"/>
      <c r="R12" s="1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</row>
    <row r="13" spans="1:173" s="94" customFormat="1" ht="20.100000000000001" customHeight="1" x14ac:dyDescent="0.25">
      <c r="A13" s="314" t="s">
        <v>98</v>
      </c>
      <c r="B13" s="103" t="s">
        <v>336</v>
      </c>
      <c r="C13" s="51">
        <v>329</v>
      </c>
      <c r="D13" s="51">
        <v>262</v>
      </c>
      <c r="E13" s="53">
        <f t="shared" si="0"/>
        <v>0.79635258358662619</v>
      </c>
      <c r="F13" s="1"/>
      <c r="G13" s="1"/>
      <c r="H13" s="1"/>
      <c r="I13" s="1"/>
      <c r="J13" s="3"/>
      <c r="K13" s="1"/>
      <c r="L13" s="1"/>
      <c r="M13" s="1"/>
      <c r="N13" s="1"/>
      <c r="O13" s="1"/>
      <c r="P13" s="1"/>
      <c r="Q13" s="1"/>
      <c r="R13" s="1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</row>
    <row r="14" spans="1:173" s="94" customFormat="1" ht="20.100000000000001" customHeight="1" x14ac:dyDescent="0.25">
      <c r="A14" s="314"/>
      <c r="B14" s="103" t="s">
        <v>337</v>
      </c>
      <c r="C14" s="51">
        <v>329</v>
      </c>
      <c r="D14" s="51">
        <v>258</v>
      </c>
      <c r="E14" s="53">
        <f t="shared" si="0"/>
        <v>0.78419452887537999</v>
      </c>
      <c r="F14" s="1"/>
      <c r="G14" s="1"/>
      <c r="H14" s="1"/>
      <c r="I14" s="1"/>
      <c r="J14" s="3"/>
      <c r="K14" s="1"/>
      <c r="L14" s="1"/>
      <c r="M14" s="1"/>
      <c r="N14" s="1"/>
      <c r="O14" s="1"/>
      <c r="P14" s="1"/>
      <c r="Q14" s="1"/>
      <c r="R14" s="1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</row>
    <row r="15" spans="1:173" s="94" customFormat="1" ht="20.100000000000001" customHeight="1" x14ac:dyDescent="0.25">
      <c r="A15" s="314"/>
      <c r="B15" s="104" t="s">
        <v>338</v>
      </c>
      <c r="C15" s="51">
        <v>329</v>
      </c>
      <c r="D15" s="51">
        <v>256</v>
      </c>
      <c r="E15" s="53">
        <f t="shared" si="0"/>
        <v>0.77811550151975684</v>
      </c>
      <c r="F15" s="1"/>
      <c r="G15" s="1"/>
      <c r="H15" s="1"/>
      <c r="I15" s="1"/>
      <c r="J15" s="3"/>
      <c r="K15" s="1"/>
      <c r="L15" s="1"/>
      <c r="M15" s="1"/>
      <c r="N15" s="1"/>
      <c r="O15" s="1"/>
      <c r="P15" s="1"/>
      <c r="Q15" s="1"/>
      <c r="R15" s="1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</row>
    <row r="16" spans="1:173" s="94" customFormat="1" ht="20.100000000000001" customHeight="1" x14ac:dyDescent="0.25">
      <c r="A16" s="314"/>
      <c r="B16" s="104" t="s">
        <v>339</v>
      </c>
      <c r="C16" s="51">
        <v>329</v>
      </c>
      <c r="D16" s="51">
        <v>209</v>
      </c>
      <c r="E16" s="53">
        <f t="shared" si="0"/>
        <v>0.63525835866261393</v>
      </c>
      <c r="F16" s="1"/>
      <c r="G16" s="1"/>
      <c r="H16" s="1"/>
      <c r="I16" s="1"/>
      <c r="J16" s="3"/>
      <c r="K16" s="1"/>
      <c r="L16" s="1"/>
      <c r="M16" s="1"/>
      <c r="N16" s="1"/>
      <c r="O16" s="1"/>
      <c r="P16" s="1"/>
      <c r="Q16" s="1"/>
      <c r="R16" s="1"/>
      <c r="S16" s="78"/>
      <c r="T16" s="78"/>
      <c r="U16" s="78"/>
      <c r="V16" s="78"/>
      <c r="W16" s="78"/>
      <c r="X16" s="78"/>
      <c r="Y16" s="78"/>
      <c r="Z16" s="78"/>
      <c r="AA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</row>
    <row r="17" spans="1:173" s="94" customFormat="1" ht="20.100000000000001" customHeight="1" x14ac:dyDescent="0.25">
      <c r="A17" s="314" t="s">
        <v>99</v>
      </c>
      <c r="B17" s="103" t="s">
        <v>336</v>
      </c>
      <c r="C17" s="51">
        <v>329</v>
      </c>
      <c r="D17" s="51">
        <v>201</v>
      </c>
      <c r="E17" s="53">
        <f t="shared" si="0"/>
        <v>0.61094224924012153</v>
      </c>
      <c r="F17" s="1"/>
      <c r="G17" s="1"/>
      <c r="H17" s="1"/>
      <c r="I17" s="1"/>
      <c r="J17" s="3"/>
      <c r="K17" s="1"/>
      <c r="L17" s="1"/>
      <c r="M17" s="1"/>
      <c r="N17" s="1"/>
      <c r="O17" s="1"/>
      <c r="P17" s="1"/>
      <c r="Q17" s="1"/>
      <c r="R17" s="1"/>
      <c r="S17" s="78"/>
      <c r="T17" s="78"/>
      <c r="U17" s="78"/>
      <c r="V17" s="78"/>
      <c r="W17" s="78"/>
      <c r="X17" s="78"/>
      <c r="Y17" s="78"/>
      <c r="Z17" s="78"/>
      <c r="AA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</row>
    <row r="18" spans="1:173" s="94" customFormat="1" ht="20.100000000000001" customHeight="1" x14ac:dyDescent="0.25">
      <c r="A18" s="314"/>
      <c r="B18" s="103" t="s">
        <v>337</v>
      </c>
      <c r="C18" s="51">
        <v>329</v>
      </c>
      <c r="D18" s="51">
        <v>214</v>
      </c>
      <c r="E18" s="53">
        <f t="shared" si="0"/>
        <v>0.65045592705167177</v>
      </c>
      <c r="F18" s="1"/>
      <c r="G18" s="1"/>
      <c r="H18" s="1"/>
      <c r="I18" s="1"/>
      <c r="J18" s="3"/>
      <c r="K18" s="1"/>
      <c r="L18" s="1"/>
      <c r="M18" s="1"/>
      <c r="N18" s="1"/>
      <c r="O18" s="1"/>
      <c r="P18" s="1"/>
      <c r="Q18" s="1"/>
      <c r="R18" s="1"/>
      <c r="S18" s="78"/>
      <c r="T18" s="78"/>
      <c r="U18" s="78"/>
      <c r="V18" s="78"/>
      <c r="W18" s="78"/>
      <c r="X18" s="78"/>
      <c r="Y18" s="78"/>
      <c r="Z18" s="78"/>
      <c r="AA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</row>
    <row r="19" spans="1:173" s="94" customFormat="1" ht="20.100000000000001" customHeight="1" x14ac:dyDescent="0.25">
      <c r="A19" s="314"/>
      <c r="B19" s="104" t="s">
        <v>338</v>
      </c>
      <c r="C19" s="51">
        <v>329</v>
      </c>
      <c r="D19" s="51">
        <v>206</v>
      </c>
      <c r="E19" s="53">
        <f t="shared" si="0"/>
        <v>0.62613981762917936</v>
      </c>
      <c r="F19" s="1"/>
      <c r="G19" s="1"/>
      <c r="H19" s="1"/>
      <c r="I19" s="1"/>
      <c r="J19" s="3"/>
      <c r="K19" s="1"/>
      <c r="L19" s="1"/>
      <c r="M19" s="1"/>
      <c r="N19" s="1"/>
      <c r="O19" s="1"/>
      <c r="P19" s="1"/>
      <c r="Q19" s="1"/>
      <c r="R19" s="1"/>
      <c r="S19" s="78"/>
      <c r="T19" s="78"/>
      <c r="U19" s="78"/>
      <c r="V19" s="78"/>
      <c r="W19" s="78"/>
      <c r="X19" s="78"/>
      <c r="Y19" s="78"/>
      <c r="Z19" s="78"/>
      <c r="AA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</row>
    <row r="20" spans="1:173" s="94" customFormat="1" ht="20.100000000000001" customHeight="1" thickBot="1" x14ac:dyDescent="0.3">
      <c r="A20" s="315"/>
      <c r="B20" s="243" t="s">
        <v>339</v>
      </c>
      <c r="C20" s="244">
        <v>329</v>
      </c>
      <c r="D20" s="244">
        <v>201</v>
      </c>
      <c r="E20" s="245">
        <f t="shared" si="0"/>
        <v>0.61094224924012153</v>
      </c>
      <c r="F20" s="1"/>
      <c r="G20" s="1"/>
      <c r="H20" s="1"/>
      <c r="I20" s="1"/>
      <c r="J20" s="3"/>
      <c r="K20" s="1"/>
      <c r="L20" s="1"/>
      <c r="M20" s="1"/>
      <c r="N20" s="1"/>
      <c r="O20" s="1"/>
      <c r="P20" s="1"/>
      <c r="Q20" s="1"/>
      <c r="R20" s="1"/>
      <c r="S20" s="78"/>
      <c r="T20" s="78"/>
      <c r="U20" s="78"/>
      <c r="V20" s="78"/>
      <c r="W20" s="78"/>
      <c r="X20" s="78"/>
      <c r="Y20" s="78"/>
      <c r="Z20" s="78"/>
      <c r="AA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</row>
    <row r="21" spans="1:173" s="94" customFormat="1" ht="20.100000000000001" customHeight="1" thickTop="1" thickBot="1" x14ac:dyDescent="0.3">
      <c r="A21" s="304" t="s">
        <v>319</v>
      </c>
      <c r="B21" s="305"/>
      <c r="C21" s="306"/>
      <c r="D21" s="246">
        <f>(SUM(D5:D20))/16</f>
        <v>232.4375</v>
      </c>
      <c r="E21" s="247">
        <f>IF(C20,D21/C20," ")</f>
        <v>0.70649696048632216</v>
      </c>
      <c r="F21" s="1"/>
      <c r="G21" s="1"/>
      <c r="H21" s="1"/>
      <c r="I21" s="1"/>
      <c r="J21" s="3"/>
      <c r="K21" s="1"/>
      <c r="L21" s="1"/>
      <c r="M21" s="1"/>
      <c r="N21" s="1"/>
      <c r="O21" s="1"/>
      <c r="P21" s="1"/>
      <c r="Q21" s="1"/>
      <c r="R21" s="1"/>
      <c r="S21" s="78"/>
      <c r="T21" s="78"/>
      <c r="U21" s="78"/>
      <c r="V21" s="78"/>
      <c r="W21" s="78"/>
      <c r="X21" s="78"/>
      <c r="Y21" s="78"/>
      <c r="Z21" s="78"/>
      <c r="AA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</row>
    <row r="22" spans="1:173" s="94" customFormat="1" ht="22.5" customHeight="1" x14ac:dyDescent="0.25">
      <c r="A22" s="307"/>
      <c r="B22" s="308"/>
      <c r="C22" s="308"/>
      <c r="D22" s="308"/>
      <c r="E22" s="308"/>
      <c r="F22" s="105"/>
      <c r="G22" s="105"/>
      <c r="H22" s="105"/>
      <c r="I22" s="105"/>
      <c r="J22" s="78"/>
      <c r="K22" s="105"/>
      <c r="L22" s="105"/>
      <c r="M22" s="105"/>
      <c r="N22" s="105"/>
      <c r="O22" s="105"/>
      <c r="P22" s="105"/>
      <c r="Q22" s="105"/>
      <c r="R22" s="105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</row>
    <row r="23" spans="1:173" s="94" customFormat="1" ht="22.5" customHeight="1" x14ac:dyDescent="0.25">
      <c r="A23" s="309"/>
      <c r="B23" s="309"/>
      <c r="C23" s="309"/>
      <c r="D23" s="309"/>
      <c r="E23" s="309"/>
      <c r="F23" s="105"/>
      <c r="G23" s="105"/>
      <c r="H23" s="105"/>
      <c r="I23" s="105"/>
      <c r="J23" s="78"/>
      <c r="K23" s="105"/>
      <c r="L23" s="105"/>
      <c r="M23" s="105"/>
      <c r="N23" s="105"/>
      <c r="O23" s="105"/>
      <c r="P23" s="105"/>
      <c r="Q23" s="105"/>
      <c r="R23" s="105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</row>
    <row r="24" spans="1:173" s="94" customFormat="1" ht="22.5" customHeight="1" x14ac:dyDescent="0.25">
      <c r="A24" s="309"/>
      <c r="B24" s="309"/>
      <c r="C24" s="309"/>
      <c r="D24" s="309"/>
      <c r="E24" s="309"/>
      <c r="F24" s="105"/>
      <c r="G24" s="105"/>
      <c r="H24" s="105"/>
      <c r="I24" s="105"/>
      <c r="J24" s="78"/>
      <c r="K24" s="105"/>
      <c r="L24" s="105"/>
      <c r="M24" s="105"/>
      <c r="N24" s="105"/>
      <c r="O24" s="105"/>
      <c r="P24" s="105"/>
      <c r="Q24" s="105"/>
      <c r="R24" s="105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</row>
    <row r="25" spans="1:173" ht="20.100000000000001" customHeight="1" x14ac:dyDescent="0.25">
      <c r="A25" s="238"/>
      <c r="B25" s="238"/>
      <c r="C25" s="238"/>
      <c r="D25" s="238"/>
      <c r="E25" s="236"/>
      <c r="F25" s="105"/>
      <c r="G25" s="105"/>
      <c r="H25" s="105"/>
      <c r="I25" s="105"/>
      <c r="K25" s="105"/>
      <c r="L25" s="105"/>
      <c r="M25" s="105"/>
      <c r="N25" s="105"/>
      <c r="O25" s="105"/>
      <c r="P25" s="105"/>
      <c r="Q25" s="105"/>
      <c r="R25" s="105"/>
    </row>
    <row r="26" spans="1:173" ht="20.100000000000001" customHeight="1" x14ac:dyDescent="0.25">
      <c r="A26" s="310"/>
      <c r="B26" s="310"/>
      <c r="C26" s="237"/>
      <c r="D26" s="238"/>
      <c r="E26" s="236"/>
      <c r="F26" s="105"/>
      <c r="G26" s="105"/>
      <c r="H26" s="105"/>
      <c r="I26" s="105"/>
      <c r="K26" s="105"/>
      <c r="L26" s="105"/>
      <c r="M26" s="105"/>
      <c r="N26" s="105"/>
      <c r="O26" s="105"/>
      <c r="P26" s="105"/>
      <c r="Q26" s="105"/>
      <c r="R26" s="105"/>
    </row>
    <row r="27" spans="1:173" ht="20.100000000000001" customHeight="1" x14ac:dyDescent="0.25">
      <c r="A27" s="239"/>
      <c r="B27" s="240"/>
      <c r="C27" s="241"/>
      <c r="D27" s="238"/>
      <c r="E27" s="236"/>
      <c r="F27" s="105"/>
      <c r="G27" s="105"/>
      <c r="H27" s="105"/>
      <c r="I27" s="105"/>
      <c r="K27" s="105"/>
      <c r="L27" s="105"/>
      <c r="M27" s="105"/>
      <c r="N27" s="105"/>
      <c r="O27" s="105"/>
      <c r="P27" s="105"/>
      <c r="Q27" s="105"/>
      <c r="R27" s="105"/>
    </row>
    <row r="28" spans="1:173" ht="20.100000000000001" customHeight="1" x14ac:dyDescent="0.25">
      <c r="A28" s="239"/>
      <c r="B28" s="240"/>
      <c r="C28" s="241"/>
      <c r="D28" s="238"/>
      <c r="E28" s="236"/>
      <c r="F28" s="105"/>
      <c r="G28" s="105"/>
      <c r="H28" s="105"/>
      <c r="I28" s="105"/>
      <c r="K28" s="105"/>
      <c r="L28" s="105"/>
      <c r="M28" s="105"/>
      <c r="N28" s="105"/>
      <c r="O28" s="105"/>
      <c r="P28" s="105"/>
      <c r="Q28" s="105"/>
      <c r="R28" s="105"/>
    </row>
    <row r="29" spans="1:173" ht="20.100000000000001" customHeight="1" x14ac:dyDescent="0.25">
      <c r="A29" s="239"/>
      <c r="B29" s="240"/>
      <c r="C29" s="241"/>
      <c r="D29" s="238"/>
      <c r="E29" s="236"/>
      <c r="F29" s="105"/>
      <c r="G29" s="105"/>
      <c r="H29" s="105"/>
      <c r="I29" s="105"/>
      <c r="K29" s="105"/>
      <c r="L29" s="105"/>
      <c r="M29" s="105"/>
      <c r="N29" s="105"/>
      <c r="O29" s="105"/>
      <c r="P29" s="105"/>
      <c r="Q29" s="105"/>
      <c r="R29" s="105"/>
    </row>
    <row r="30" spans="1:173" ht="20.100000000000001" customHeight="1" x14ac:dyDescent="0.25">
      <c r="A30" s="239"/>
      <c r="B30" s="240"/>
      <c r="C30" s="241"/>
      <c r="D30" s="238"/>
      <c r="E30" s="242"/>
    </row>
    <row r="31" spans="1:173" ht="20.100000000000001" customHeight="1" x14ac:dyDescent="0.25">
      <c r="A31" s="239"/>
      <c r="B31" s="240"/>
      <c r="C31" s="241"/>
      <c r="D31" s="238"/>
      <c r="E31" s="242"/>
    </row>
    <row r="32" spans="1:173" ht="20.100000000000001" customHeight="1" x14ac:dyDescent="0.25">
      <c r="B32" s="78"/>
      <c r="C32" s="78"/>
      <c r="D32" s="78"/>
    </row>
    <row r="33" ht="20.100000000000001" customHeight="1" x14ac:dyDescent="0.25"/>
    <row r="34" ht="20.100000000000001" customHeight="1" x14ac:dyDescent="0.25"/>
    <row r="35" ht="20.100000000000001" customHeight="1" x14ac:dyDescent="0.25"/>
  </sheetData>
  <mergeCells count="9">
    <mergeCell ref="A21:C21"/>
    <mergeCell ref="A22:E24"/>
    <mergeCell ref="A26:B26"/>
    <mergeCell ref="A3:B4"/>
    <mergeCell ref="D3:E3"/>
    <mergeCell ref="A5:A8"/>
    <mergeCell ref="A9:A12"/>
    <mergeCell ref="A13:A16"/>
    <mergeCell ref="A17:A20"/>
  </mergeCells>
  <conditionalFormatting sqref="D21">
    <cfRule type="cellIs" dxfId="13" priority="1" operator="equal">
      <formula>0</formula>
    </cfRule>
  </conditionalFormatting>
  <pageMargins left="0.98425196850393704" right="0.59055118110236227" top="0.78740157480314965" bottom="0.78740157480314965" header="0.39370078740157483" footer="0.39370078740157483"/>
  <pageSetup paperSize="9" scale="92" orientation="portrait" r:id="rId1"/>
  <headerFooter>
    <oddHeader>&amp;L&amp;"Arial,Standard"&amp;10 
Formblatt C: Ermittlung durchschnittlicher Auslastungsgrad</oddHeader>
    <oddFooter>&amp;R&amp;"Arial,Standard"&amp;10Seite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94"/>
  <sheetViews>
    <sheetView showGridLines="0" view="pageLayout" zoomScale="70" zoomScaleNormal="100" zoomScaleSheetLayoutView="100" zoomScalePageLayoutView="70" workbookViewId="0">
      <selection activeCell="I6" sqref="I6"/>
    </sheetView>
  </sheetViews>
  <sheetFormatPr baseColWidth="10" defaultColWidth="0" defaultRowHeight="14.25" x14ac:dyDescent="0.25"/>
  <cols>
    <col min="1" max="1" width="4.7109375" style="94" customWidth="1"/>
    <col min="2" max="2" width="27.140625" style="94" customWidth="1"/>
    <col min="3" max="3" width="13.140625" style="94" customWidth="1"/>
    <col min="4" max="4" width="50.42578125" style="94" customWidth="1"/>
    <col min="5" max="5" width="12.28515625" style="94" customWidth="1"/>
    <col min="6" max="6" width="25.42578125" style="93" customWidth="1"/>
    <col min="7" max="7" width="12.140625" style="93" customWidth="1"/>
    <col min="8" max="8" width="14.5703125" style="77" customWidth="1"/>
    <col min="9" max="9" width="20.5703125" style="93" customWidth="1"/>
    <col min="10" max="10" width="13.5703125" style="77" customWidth="1"/>
    <col min="11" max="11" width="12" style="78" hidden="1" customWidth="1"/>
    <col min="12" max="167" width="5" style="78" customWidth="1"/>
    <col min="168" max="16384" width="0" style="78" hidden="1"/>
  </cols>
  <sheetData>
    <row r="1" spans="1:11" ht="16.5" customHeight="1" thickBot="1" x14ac:dyDescent="0.3">
      <c r="A1" s="74"/>
      <c r="B1" s="74"/>
      <c r="C1" s="74"/>
      <c r="D1" s="74"/>
      <c r="E1" s="74"/>
      <c r="F1" s="76"/>
      <c r="G1" s="76"/>
      <c r="H1" s="75"/>
      <c r="I1" s="76"/>
      <c r="K1" s="78" t="s">
        <v>93</v>
      </c>
    </row>
    <row r="2" spans="1:11" ht="20.25" customHeight="1" thickBot="1" x14ac:dyDescent="0.3">
      <c r="A2" s="79" t="s">
        <v>246</v>
      </c>
      <c r="B2" s="80"/>
      <c r="C2" s="80"/>
      <c r="D2" s="80"/>
      <c r="E2" s="80"/>
      <c r="F2" s="80"/>
      <c r="G2" s="80"/>
      <c r="H2" s="80"/>
      <c r="I2" s="81"/>
      <c r="J2" s="78"/>
      <c r="K2" s="78" t="s">
        <v>94</v>
      </c>
    </row>
    <row r="3" spans="1:11" s="85" customFormat="1" ht="48" customHeight="1" x14ac:dyDescent="0.25">
      <c r="A3" s="316" t="s">
        <v>247</v>
      </c>
      <c r="B3" s="317"/>
      <c r="C3" s="317"/>
      <c r="D3" s="318"/>
      <c r="E3" s="221" t="s">
        <v>248</v>
      </c>
      <c r="F3" s="222" t="s">
        <v>249</v>
      </c>
      <c r="G3" s="222" t="s">
        <v>250</v>
      </c>
      <c r="H3" s="222" t="s">
        <v>317</v>
      </c>
      <c r="I3" s="223" t="s">
        <v>251</v>
      </c>
    </row>
    <row r="4" spans="1:11" s="85" customFormat="1" ht="15.75" x14ac:dyDescent="0.25">
      <c r="A4" s="319"/>
      <c r="B4" s="320"/>
      <c r="C4" s="320"/>
      <c r="D4" s="321"/>
      <c r="E4" s="224" t="s">
        <v>137</v>
      </c>
      <c r="F4" s="82" t="s">
        <v>28</v>
      </c>
      <c r="G4" s="153" t="s">
        <v>137</v>
      </c>
      <c r="H4" s="82" t="s">
        <v>252</v>
      </c>
      <c r="I4" s="84" t="s">
        <v>28</v>
      </c>
    </row>
    <row r="5" spans="1:11" s="85" customFormat="1" ht="20.100000000000001" customHeight="1" x14ac:dyDescent="0.25">
      <c r="A5" s="322" t="s">
        <v>31</v>
      </c>
      <c r="B5" s="323"/>
      <c r="C5" s="154" t="s">
        <v>32</v>
      </c>
      <c r="D5" s="154" t="s">
        <v>33</v>
      </c>
      <c r="E5" s="154" t="s">
        <v>34</v>
      </c>
      <c r="F5" s="86" t="s">
        <v>35</v>
      </c>
      <c r="G5" s="86" t="s">
        <v>253</v>
      </c>
      <c r="H5" s="86" t="s">
        <v>254</v>
      </c>
      <c r="I5" s="87" t="s">
        <v>255</v>
      </c>
    </row>
    <row r="6" spans="1:11" s="88" customFormat="1" ht="20.100000000000001" customHeight="1" x14ac:dyDescent="0.25">
      <c r="A6" s="197" t="s">
        <v>256</v>
      </c>
      <c r="B6" s="61" t="s">
        <v>257</v>
      </c>
      <c r="C6" s="61" t="s">
        <v>258</v>
      </c>
      <c r="D6" s="225" t="s">
        <v>259</v>
      </c>
      <c r="E6" s="61">
        <f>646+670+1110</f>
        <v>2426</v>
      </c>
      <c r="F6" s="61" t="s">
        <v>260</v>
      </c>
      <c r="G6" s="61">
        <f>174.9+435.4+68.2+131.4+174.1+191.7+43.7+169.6+31.3+303.7+211.5+351.3+19</f>
        <v>2305.8000000000002</v>
      </c>
      <c r="H6" s="61">
        <f>((42750+34920+34920+34920+34920+34920+34920+36090+34920+34920+37980+37980)/12)/2</f>
        <v>18090</v>
      </c>
      <c r="I6" s="248" t="s">
        <v>93</v>
      </c>
    </row>
    <row r="7" spans="1:11" s="88" customFormat="1" ht="20.100000000000001" customHeight="1" x14ac:dyDescent="0.25">
      <c r="A7" s="197" t="s">
        <v>261</v>
      </c>
      <c r="B7" s="61" t="s">
        <v>257</v>
      </c>
      <c r="C7" s="61" t="s">
        <v>262</v>
      </c>
      <c r="D7" s="225" t="s">
        <v>259</v>
      </c>
      <c r="E7" s="61">
        <f>646+670+1110</f>
        <v>2426</v>
      </c>
      <c r="F7" s="61" t="s">
        <v>260</v>
      </c>
      <c r="G7" s="61">
        <f>646+193+166.3+48.5+71.1+82.7+29.4+113.6+213.3+179+209.8+324.4</f>
        <v>2277.1</v>
      </c>
      <c r="H7" s="61">
        <f>((42750+34920+34920+34920+34920+34920+34920+36090+34920+34920+37980+37980)/12)/2</f>
        <v>18090</v>
      </c>
      <c r="I7" s="226" t="s">
        <v>93</v>
      </c>
    </row>
    <row r="8" spans="1:11" s="88" customFormat="1" ht="20.100000000000001" customHeight="1" x14ac:dyDescent="0.25">
      <c r="A8" s="197" t="s">
        <v>263</v>
      </c>
      <c r="B8" s="61" t="s">
        <v>264</v>
      </c>
      <c r="C8" s="61" t="s">
        <v>265</v>
      </c>
      <c r="D8" s="225" t="s">
        <v>266</v>
      </c>
      <c r="E8" s="52">
        <v>700</v>
      </c>
      <c r="F8" s="61" t="s">
        <v>260</v>
      </c>
      <c r="G8" s="61">
        <f>139.6+186.87+30</f>
        <v>356.47</v>
      </c>
      <c r="H8" s="61">
        <f>((18505+18505)/2)/2</f>
        <v>9252.5</v>
      </c>
      <c r="I8" s="226" t="s">
        <v>93</v>
      </c>
    </row>
    <row r="9" spans="1:11" s="88" customFormat="1" ht="20.100000000000001" customHeight="1" x14ac:dyDescent="0.25">
      <c r="A9" s="197" t="s">
        <v>267</v>
      </c>
      <c r="B9" s="61" t="s">
        <v>264</v>
      </c>
      <c r="C9" s="61" t="s">
        <v>268</v>
      </c>
      <c r="D9" s="225" t="s">
        <v>266</v>
      </c>
      <c r="E9" s="52">
        <v>700</v>
      </c>
      <c r="F9" s="61" t="s">
        <v>260</v>
      </c>
      <c r="G9" s="61">
        <v>342.4</v>
      </c>
      <c r="H9" s="61">
        <f>((18505+18505)/2)/2</f>
        <v>9252.5</v>
      </c>
      <c r="I9" s="226" t="s">
        <v>93</v>
      </c>
    </row>
    <row r="10" spans="1:11" s="88" customFormat="1" ht="20.100000000000001" customHeight="1" x14ac:dyDescent="0.25">
      <c r="A10" s="197" t="s">
        <v>269</v>
      </c>
      <c r="B10" s="61" t="s">
        <v>270</v>
      </c>
      <c r="C10" s="61" t="s">
        <v>258</v>
      </c>
      <c r="D10" s="225" t="s">
        <v>271</v>
      </c>
      <c r="E10" s="52">
        <v>450</v>
      </c>
      <c r="F10" s="61" t="s">
        <v>260</v>
      </c>
      <c r="G10" s="61">
        <f>146.6+111.5+109.7</f>
        <v>367.8</v>
      </c>
      <c r="H10" s="61">
        <f>((31320+31320+31320)/3)/2</f>
        <v>15660</v>
      </c>
      <c r="I10" s="226" t="s">
        <v>93</v>
      </c>
    </row>
    <row r="11" spans="1:11" s="88" customFormat="1" ht="20.100000000000001" customHeight="1" x14ac:dyDescent="0.25">
      <c r="A11" s="197" t="s">
        <v>272</v>
      </c>
      <c r="B11" s="61" t="s">
        <v>270</v>
      </c>
      <c r="C11" s="61" t="s">
        <v>262</v>
      </c>
      <c r="D11" s="225" t="s">
        <v>271</v>
      </c>
      <c r="E11" s="52">
        <v>450</v>
      </c>
      <c r="F11" s="61" t="s">
        <v>260</v>
      </c>
      <c r="G11" s="61">
        <f>82.5+284.8+56</f>
        <v>423.3</v>
      </c>
      <c r="H11" s="61">
        <f>((31320+31320+31320)/3)/2</f>
        <v>15660</v>
      </c>
      <c r="I11" s="226" t="s">
        <v>93</v>
      </c>
    </row>
    <row r="12" spans="1:11" s="85" customFormat="1" ht="20.100000000000001" customHeight="1" x14ac:dyDescent="0.25">
      <c r="A12" s="197" t="s">
        <v>273</v>
      </c>
      <c r="B12" s="61" t="s">
        <v>274</v>
      </c>
      <c r="C12" s="61" t="s">
        <v>258</v>
      </c>
      <c r="D12" s="225" t="s">
        <v>275</v>
      </c>
      <c r="E12" s="52">
        <v>850</v>
      </c>
      <c r="F12" s="61" t="s">
        <v>260</v>
      </c>
      <c r="G12" s="61">
        <f>158.1+74.8+299.7+100.2+50.8</f>
        <v>683.59999999999991</v>
      </c>
      <c r="H12" s="61">
        <f>((24120+22680+24120+24120)/4)/2</f>
        <v>11880</v>
      </c>
      <c r="I12" s="226" t="s">
        <v>93</v>
      </c>
    </row>
    <row r="13" spans="1:11" ht="20.100000000000001" customHeight="1" x14ac:dyDescent="0.25">
      <c r="A13" s="197" t="s">
        <v>276</v>
      </c>
      <c r="B13" s="61" t="s">
        <v>274</v>
      </c>
      <c r="C13" s="61" t="s">
        <v>262</v>
      </c>
      <c r="D13" s="225" t="s">
        <v>275</v>
      </c>
      <c r="E13" s="52">
        <v>850</v>
      </c>
      <c r="F13" s="61" t="s">
        <v>260</v>
      </c>
      <c r="G13" s="61">
        <f>154.5+583.4</f>
        <v>737.9</v>
      </c>
      <c r="H13" s="61">
        <f>((24120+22680+24120+24120)/4)/2</f>
        <v>11880</v>
      </c>
      <c r="I13" s="226" t="s">
        <v>93</v>
      </c>
      <c r="J13" s="78"/>
    </row>
    <row r="14" spans="1:11" ht="20.100000000000001" customHeight="1" x14ac:dyDescent="0.25">
      <c r="A14" s="197" t="s">
        <v>277</v>
      </c>
      <c r="B14" s="61" t="s">
        <v>278</v>
      </c>
      <c r="C14" s="61" t="s">
        <v>258</v>
      </c>
      <c r="D14" s="225" t="s">
        <v>279</v>
      </c>
      <c r="E14" s="52">
        <v>750</v>
      </c>
      <c r="F14" s="61" t="s">
        <v>260</v>
      </c>
      <c r="G14" s="61">
        <f>252.1+192.7+120.6+111.4</f>
        <v>676.8</v>
      </c>
      <c r="H14" s="61">
        <f>20700/2</f>
        <v>10350</v>
      </c>
      <c r="I14" s="226" t="s">
        <v>93</v>
      </c>
      <c r="J14" s="78"/>
    </row>
    <row r="15" spans="1:11" ht="20.100000000000001" customHeight="1" x14ac:dyDescent="0.25">
      <c r="A15" s="197" t="s">
        <v>280</v>
      </c>
      <c r="B15" s="61" t="s">
        <v>278</v>
      </c>
      <c r="C15" s="61" t="s">
        <v>262</v>
      </c>
      <c r="D15" s="225" t="s">
        <v>279</v>
      </c>
      <c r="E15" s="52">
        <v>750</v>
      </c>
      <c r="F15" s="61" t="s">
        <v>260</v>
      </c>
      <c r="G15" s="61">
        <f>264.3+102.7+109.2+203.6</f>
        <v>679.8</v>
      </c>
      <c r="H15" s="61">
        <f>20700/2</f>
        <v>10350</v>
      </c>
      <c r="I15" s="226" t="s">
        <v>93</v>
      </c>
      <c r="J15" s="78"/>
    </row>
    <row r="16" spans="1:11" ht="20.100000000000001" customHeight="1" x14ac:dyDescent="0.25">
      <c r="A16" s="197" t="s">
        <v>281</v>
      </c>
      <c r="B16" s="61" t="s">
        <v>282</v>
      </c>
      <c r="C16" s="225" t="s">
        <v>50</v>
      </c>
      <c r="D16" s="225" t="s">
        <v>283</v>
      </c>
      <c r="E16" s="52">
        <v>550</v>
      </c>
      <c r="F16" s="61" t="s">
        <v>284</v>
      </c>
      <c r="G16" s="52" t="s">
        <v>50</v>
      </c>
      <c r="H16" s="61">
        <f>((18450+16290+18450+16290)/4)/2</f>
        <v>8685</v>
      </c>
      <c r="I16" s="226" t="s">
        <v>93</v>
      </c>
      <c r="J16" s="88"/>
    </row>
    <row r="17" spans="1:10" ht="20.100000000000001" customHeight="1" x14ac:dyDescent="0.25">
      <c r="A17" s="197" t="s">
        <v>285</v>
      </c>
      <c r="B17" s="61" t="s">
        <v>286</v>
      </c>
      <c r="C17" s="225" t="s">
        <v>50</v>
      </c>
      <c r="D17" s="225" t="s">
        <v>283</v>
      </c>
      <c r="E17" s="52">
        <v>650</v>
      </c>
      <c r="F17" s="61" t="s">
        <v>284</v>
      </c>
      <c r="G17" s="52" t="s">
        <v>50</v>
      </c>
      <c r="H17" s="61">
        <f>((24300+24300+24840+24840)/4)/2</f>
        <v>12285</v>
      </c>
      <c r="I17" s="226" t="s">
        <v>94</v>
      </c>
      <c r="J17" s="88"/>
    </row>
    <row r="18" spans="1:10" s="85" customFormat="1" ht="20.100000000000001" customHeight="1" x14ac:dyDescent="0.25">
      <c r="A18" s="197" t="s">
        <v>122</v>
      </c>
      <c r="B18" s="61" t="s">
        <v>287</v>
      </c>
      <c r="C18" s="61" t="s">
        <v>265</v>
      </c>
      <c r="D18" s="225" t="s">
        <v>288</v>
      </c>
      <c r="E18" s="52">
        <v>1300</v>
      </c>
      <c r="F18" s="61" t="s">
        <v>289</v>
      </c>
      <c r="G18" s="61">
        <f>60.9+276.4+26.7+98.6+51.8+59.2+175.9+99</f>
        <v>848.49999999999989</v>
      </c>
      <c r="H18" s="61">
        <f t="shared" ref="H18:H23" si="0">((13770+15570+18810+18810+13770+13140+13770+13770+18810+18810)/10)/2</f>
        <v>7951.5</v>
      </c>
      <c r="I18" s="226" t="s">
        <v>93</v>
      </c>
      <c r="J18" s="88"/>
    </row>
    <row r="19" spans="1:10" ht="20.100000000000001" customHeight="1" x14ac:dyDescent="0.25">
      <c r="A19" s="197" t="s">
        <v>290</v>
      </c>
      <c r="B19" s="61" t="s">
        <v>287</v>
      </c>
      <c r="C19" s="61" t="s">
        <v>265</v>
      </c>
      <c r="D19" s="225" t="s">
        <v>288</v>
      </c>
      <c r="E19" s="52" t="s">
        <v>291</v>
      </c>
      <c r="F19" s="61" t="s">
        <v>292</v>
      </c>
      <c r="G19" s="61">
        <f>31.3+83.1</f>
        <v>114.39999999999999</v>
      </c>
      <c r="H19" s="61">
        <f t="shared" si="0"/>
        <v>7951.5</v>
      </c>
      <c r="I19" s="226" t="s">
        <v>93</v>
      </c>
      <c r="J19" s="88"/>
    </row>
    <row r="20" spans="1:10" ht="20.100000000000001" customHeight="1" x14ac:dyDescent="0.25">
      <c r="A20" s="197" t="s">
        <v>293</v>
      </c>
      <c r="B20" s="61" t="s">
        <v>287</v>
      </c>
      <c r="C20" s="61" t="s">
        <v>265</v>
      </c>
      <c r="D20" s="225" t="s">
        <v>288</v>
      </c>
      <c r="E20" s="52" t="s">
        <v>291</v>
      </c>
      <c r="F20" s="61" t="s">
        <v>260</v>
      </c>
      <c r="G20" s="61">
        <f>167</f>
        <v>167</v>
      </c>
      <c r="H20" s="61">
        <f t="shared" si="0"/>
        <v>7951.5</v>
      </c>
      <c r="I20" s="226" t="s">
        <v>93</v>
      </c>
      <c r="J20" s="88"/>
    </row>
    <row r="21" spans="1:10" ht="20.100000000000001" customHeight="1" x14ac:dyDescent="0.25">
      <c r="A21" s="197" t="s">
        <v>294</v>
      </c>
      <c r="B21" s="61" t="s">
        <v>287</v>
      </c>
      <c r="C21" s="61" t="s">
        <v>268</v>
      </c>
      <c r="D21" s="225" t="s">
        <v>288</v>
      </c>
      <c r="E21" s="52">
        <v>1400</v>
      </c>
      <c r="F21" s="61" t="s">
        <v>289</v>
      </c>
      <c r="G21" s="61">
        <f>64.8+110.4+129.8+133.5+33+53+231.6+164+27.2</f>
        <v>947.30000000000007</v>
      </c>
      <c r="H21" s="61">
        <f t="shared" si="0"/>
        <v>7951.5</v>
      </c>
      <c r="I21" s="226" t="s">
        <v>93</v>
      </c>
      <c r="J21" s="88"/>
    </row>
    <row r="22" spans="1:10" ht="20.100000000000001" customHeight="1" x14ac:dyDescent="0.25">
      <c r="A22" s="197" t="s">
        <v>295</v>
      </c>
      <c r="B22" s="61" t="s">
        <v>287</v>
      </c>
      <c r="C22" s="61" t="s">
        <v>268</v>
      </c>
      <c r="D22" s="225" t="s">
        <v>288</v>
      </c>
      <c r="E22" s="52" t="s">
        <v>296</v>
      </c>
      <c r="F22" s="61" t="s">
        <v>292</v>
      </c>
      <c r="G22" s="61">
        <f>44.2+20.3</f>
        <v>64.5</v>
      </c>
      <c r="H22" s="61">
        <f t="shared" si="0"/>
        <v>7951.5</v>
      </c>
      <c r="I22" s="226" t="s">
        <v>93</v>
      </c>
      <c r="J22" s="88"/>
    </row>
    <row r="23" spans="1:10" ht="20.100000000000001" customHeight="1" x14ac:dyDescent="0.25">
      <c r="A23" s="197" t="s">
        <v>297</v>
      </c>
      <c r="B23" s="61" t="s">
        <v>287</v>
      </c>
      <c r="C23" s="61" t="s">
        <v>268</v>
      </c>
      <c r="D23" s="225" t="s">
        <v>288</v>
      </c>
      <c r="E23" s="52" t="s">
        <v>296</v>
      </c>
      <c r="F23" s="61" t="s">
        <v>260</v>
      </c>
      <c r="G23" s="61">
        <v>143</v>
      </c>
      <c r="H23" s="61">
        <f t="shared" si="0"/>
        <v>7951.5</v>
      </c>
      <c r="I23" s="226" t="s">
        <v>93</v>
      </c>
      <c r="J23" s="88"/>
    </row>
    <row r="24" spans="1:10" ht="20.100000000000001" customHeight="1" x14ac:dyDescent="0.25">
      <c r="A24" s="197" t="s">
        <v>298</v>
      </c>
      <c r="B24" s="61"/>
      <c r="C24" s="61"/>
      <c r="D24" s="225"/>
      <c r="E24" s="52"/>
      <c r="F24" s="61"/>
      <c r="G24" s="61"/>
      <c r="H24" s="61"/>
      <c r="I24" s="226"/>
      <c r="J24" s="88"/>
    </row>
    <row r="25" spans="1:10" ht="20.100000000000001" customHeight="1" x14ac:dyDescent="0.25">
      <c r="A25" s="197" t="s">
        <v>299</v>
      </c>
      <c r="B25" s="61"/>
      <c r="C25" s="61"/>
      <c r="D25" s="225"/>
      <c r="E25" s="52"/>
      <c r="F25" s="61"/>
      <c r="G25" s="61"/>
      <c r="H25" s="61"/>
      <c r="I25" s="226"/>
      <c r="J25" s="88"/>
    </row>
    <row r="26" spans="1:10" ht="20.100000000000001" customHeight="1" x14ac:dyDescent="0.25">
      <c r="A26" s="197" t="s">
        <v>300</v>
      </c>
      <c r="B26" s="61"/>
      <c r="C26" s="61"/>
      <c r="D26" s="225"/>
      <c r="E26" s="52"/>
      <c r="F26" s="61"/>
      <c r="G26" s="61"/>
      <c r="H26" s="61"/>
      <c r="I26" s="226"/>
      <c r="J26" s="88"/>
    </row>
    <row r="27" spans="1:10" ht="20.100000000000001" customHeight="1" x14ac:dyDescent="0.25">
      <c r="A27" s="197" t="s">
        <v>301</v>
      </c>
      <c r="B27" s="61"/>
      <c r="C27" s="61"/>
      <c r="D27" s="225"/>
      <c r="E27" s="52"/>
      <c r="F27" s="61"/>
      <c r="G27" s="61"/>
      <c r="H27" s="61"/>
      <c r="I27" s="226"/>
      <c r="J27" s="88"/>
    </row>
    <row r="28" spans="1:10" ht="20.100000000000001" customHeight="1" x14ac:dyDescent="0.25">
      <c r="A28" s="197" t="s">
        <v>302</v>
      </c>
      <c r="B28" s="61"/>
      <c r="C28" s="61"/>
      <c r="D28" s="225"/>
      <c r="E28" s="52"/>
      <c r="F28" s="61"/>
      <c r="G28" s="61"/>
      <c r="H28" s="61"/>
      <c r="I28" s="226"/>
      <c r="J28" s="88"/>
    </row>
    <row r="29" spans="1:10" ht="20.100000000000001" customHeight="1" x14ac:dyDescent="0.25">
      <c r="A29" s="197" t="s">
        <v>303</v>
      </c>
      <c r="B29" s="61"/>
      <c r="C29" s="61"/>
      <c r="D29" s="225"/>
      <c r="E29" s="52"/>
      <c r="F29" s="61"/>
      <c r="G29" s="61"/>
      <c r="H29" s="61"/>
      <c r="I29" s="226"/>
      <c r="J29" s="88"/>
    </row>
    <row r="30" spans="1:10" ht="20.100000000000001" customHeight="1" x14ac:dyDescent="0.25">
      <c r="A30" s="197" t="s">
        <v>304</v>
      </c>
      <c r="B30" s="61"/>
      <c r="C30" s="61"/>
      <c r="D30" s="225"/>
      <c r="E30" s="52"/>
      <c r="F30" s="61"/>
      <c r="G30" s="61"/>
      <c r="H30" s="61"/>
      <c r="I30" s="226"/>
      <c r="J30" s="88"/>
    </row>
    <row r="31" spans="1:10" ht="20.100000000000001" customHeight="1" thickBot="1" x14ac:dyDescent="0.3">
      <c r="A31" s="324"/>
      <c r="B31" s="325"/>
      <c r="C31" s="227"/>
      <c r="D31" s="227" t="s">
        <v>36</v>
      </c>
      <c r="E31" s="228">
        <f>SUM(E6:E30)</f>
        <v>14252</v>
      </c>
      <c r="F31" s="229"/>
      <c r="G31" s="228">
        <f>SUM(G6:G30)</f>
        <v>11135.669999999998</v>
      </c>
      <c r="H31" s="230"/>
      <c r="I31" s="231"/>
      <c r="J31" s="88"/>
    </row>
    <row r="32" spans="1:10" s="88" customFormat="1" ht="12" customHeight="1" x14ac:dyDescent="0.25">
      <c r="A32" s="93"/>
    </row>
    <row r="33" spans="1:10" ht="20.100000000000001" customHeight="1" x14ac:dyDescent="0.25">
      <c r="A33" s="326" t="s">
        <v>305</v>
      </c>
      <c r="B33" s="326"/>
      <c r="C33" s="326"/>
      <c r="D33" s="326"/>
      <c r="E33" s="326"/>
      <c r="F33" s="326"/>
      <c r="G33" s="326"/>
      <c r="H33" s="326"/>
      <c r="I33" s="326"/>
      <c r="J33" s="88"/>
    </row>
    <row r="34" spans="1:10" ht="20.100000000000001" customHeight="1" x14ac:dyDescent="0.25">
      <c r="A34" s="326"/>
      <c r="B34" s="326"/>
      <c r="C34" s="326"/>
      <c r="D34" s="326"/>
      <c r="E34" s="326"/>
      <c r="F34" s="326"/>
      <c r="G34" s="326"/>
      <c r="H34" s="326"/>
      <c r="I34" s="326"/>
      <c r="J34" s="88"/>
    </row>
    <row r="35" spans="1:10" ht="20.100000000000001" customHeight="1" x14ac:dyDescent="0.25">
      <c r="A35" s="93"/>
      <c r="B35" s="88"/>
      <c r="C35" s="88"/>
      <c r="D35" s="88"/>
      <c r="E35" s="88"/>
      <c r="F35" s="88"/>
      <c r="G35" s="88"/>
      <c r="H35" s="88"/>
      <c r="I35" s="88"/>
      <c r="J35" s="88"/>
    </row>
    <row r="36" spans="1:10" ht="20.100000000000001" customHeight="1" x14ac:dyDescent="0.25">
      <c r="A36" s="93"/>
      <c r="B36" s="88"/>
      <c r="C36" s="88"/>
      <c r="D36" s="88"/>
      <c r="E36" s="88"/>
      <c r="F36" s="88"/>
      <c r="G36" s="88"/>
      <c r="H36" s="88"/>
      <c r="I36" s="88"/>
      <c r="J36" s="88"/>
    </row>
    <row r="37" spans="1:10" ht="20.100000000000001" customHeight="1" x14ac:dyDescent="0.25">
      <c r="A37" s="93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20.100000000000001" customHeight="1" x14ac:dyDescent="0.25">
      <c r="A38" s="93"/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20.100000000000001" customHeight="1" x14ac:dyDescent="0.25">
      <c r="A39" s="93"/>
      <c r="B39" s="88"/>
      <c r="C39" s="88"/>
      <c r="D39" s="88"/>
      <c r="E39" s="88"/>
      <c r="F39" s="88"/>
      <c r="G39" s="88"/>
      <c r="H39" s="88"/>
      <c r="I39" s="88"/>
    </row>
    <row r="40" spans="1:10" ht="20.100000000000001" customHeight="1" x14ac:dyDescent="0.25">
      <c r="A40" s="93"/>
      <c r="B40" s="88"/>
      <c r="C40" s="88"/>
      <c r="D40" s="88"/>
      <c r="E40" s="88"/>
      <c r="F40" s="88"/>
      <c r="G40" s="88"/>
      <c r="H40" s="88"/>
      <c r="I40" s="88"/>
    </row>
    <row r="41" spans="1:10" ht="20.100000000000001" customHeight="1" x14ac:dyDescent="0.25">
      <c r="A41" s="93"/>
      <c r="B41" s="88"/>
      <c r="C41" s="88"/>
      <c r="D41" s="88"/>
      <c r="E41" s="88"/>
      <c r="F41" s="88"/>
      <c r="G41" s="88"/>
      <c r="H41" s="88"/>
      <c r="I41" s="88"/>
    </row>
    <row r="42" spans="1:10" ht="20.100000000000001" customHeight="1" x14ac:dyDescent="0.25">
      <c r="A42" s="93"/>
      <c r="B42" s="88"/>
      <c r="C42" s="88"/>
      <c r="D42" s="88"/>
      <c r="E42" s="88"/>
      <c r="F42" s="88"/>
      <c r="G42" s="88"/>
      <c r="H42" s="88"/>
      <c r="I42" s="88"/>
    </row>
    <row r="43" spans="1:10" ht="20.100000000000001" customHeight="1" x14ac:dyDescent="0.25"/>
    <row r="44" spans="1:10" ht="20.100000000000001" customHeight="1" x14ac:dyDescent="0.25"/>
    <row r="45" spans="1:10" ht="20.100000000000001" customHeight="1" x14ac:dyDescent="0.25"/>
    <row r="46" spans="1:10" ht="20.100000000000001" customHeight="1" x14ac:dyDescent="0.25"/>
    <row r="47" spans="1:10" ht="20.100000000000001" customHeight="1" x14ac:dyDescent="0.25"/>
    <row r="48" spans="1:10" ht="20.100000000000001" customHeight="1" x14ac:dyDescent="0.25"/>
    <row r="49" ht="20.100000000000001" customHeight="1" x14ac:dyDescent="0.25"/>
    <row r="50" ht="20.100000000000001" customHeight="1" x14ac:dyDescent="0.25"/>
    <row r="51" ht="15" customHeight="1" x14ac:dyDescent="0.25"/>
    <row r="52" ht="14.1" customHeight="1" x14ac:dyDescent="0.25"/>
    <row r="53" ht="14.1" customHeight="1" x14ac:dyDescent="0.25"/>
    <row r="54" ht="14.1" customHeight="1" x14ac:dyDescent="0.25"/>
    <row r="55" ht="14.1" customHeight="1" x14ac:dyDescent="0.25"/>
    <row r="56" ht="14.1" customHeight="1" x14ac:dyDescent="0.25"/>
    <row r="57" ht="14.1" customHeight="1" x14ac:dyDescent="0.25"/>
    <row r="58" ht="14.1" customHeight="1" x14ac:dyDescent="0.25"/>
    <row r="59" ht="14.1" customHeight="1" x14ac:dyDescent="0.25"/>
    <row r="60" ht="14.1" customHeight="1" x14ac:dyDescent="0.25"/>
    <row r="61" ht="14.1" customHeight="1" x14ac:dyDescent="0.25"/>
    <row r="62" ht="14.1" customHeight="1" x14ac:dyDescent="0.25"/>
    <row r="63" ht="14.1" customHeight="1" x14ac:dyDescent="0.25"/>
    <row r="64" ht="14.1" customHeight="1" x14ac:dyDescent="0.25"/>
    <row r="65" ht="14.1" customHeight="1" x14ac:dyDescent="0.25"/>
    <row r="66" ht="14.1" customHeight="1" x14ac:dyDescent="0.25"/>
    <row r="67" ht="14.1" customHeight="1" x14ac:dyDescent="0.25"/>
    <row r="68" ht="14.1" customHeight="1" x14ac:dyDescent="0.25"/>
    <row r="69" ht="14.1" customHeight="1" x14ac:dyDescent="0.25"/>
    <row r="70" ht="14.1" customHeight="1" x14ac:dyDescent="0.25"/>
    <row r="71" ht="14.1" customHeight="1" x14ac:dyDescent="0.25"/>
    <row r="72" ht="14.1" customHeight="1" x14ac:dyDescent="0.25"/>
    <row r="73" ht="14.1" customHeight="1" x14ac:dyDescent="0.25"/>
    <row r="74" ht="14.1" customHeight="1" x14ac:dyDescent="0.25"/>
    <row r="75" ht="14.1" customHeight="1" x14ac:dyDescent="0.25"/>
    <row r="76" ht="14.1" customHeight="1" x14ac:dyDescent="0.25"/>
    <row r="77" ht="14.1" customHeight="1" x14ac:dyDescent="0.25"/>
    <row r="78" ht="14.1" customHeight="1" x14ac:dyDescent="0.25"/>
    <row r="79" ht="14.1" customHeight="1" x14ac:dyDescent="0.25"/>
    <row r="80" ht="14.1" customHeight="1" x14ac:dyDescent="0.25"/>
    <row r="81" ht="14.1" customHeight="1" x14ac:dyDescent="0.25"/>
    <row r="82" ht="7.5" customHeight="1" x14ac:dyDescent="0.25"/>
    <row r="83" ht="14.1" customHeight="1" x14ac:dyDescent="0.25"/>
    <row r="84" ht="14.1" customHeight="1" x14ac:dyDescent="0.25"/>
    <row r="85" ht="14.1" customHeight="1" x14ac:dyDescent="0.25"/>
    <row r="86" ht="7.5" customHeight="1" x14ac:dyDescent="0.25"/>
    <row r="87" ht="17.25" customHeight="1" x14ac:dyDescent="0.25"/>
    <row r="88" ht="14.1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9.5" customHeight="1" x14ac:dyDescent="0.25"/>
  </sheetData>
  <mergeCells count="4">
    <mergeCell ref="A3:D4"/>
    <mergeCell ref="A5:B5"/>
    <mergeCell ref="A31:B31"/>
    <mergeCell ref="A33:I34"/>
  </mergeCells>
  <conditionalFormatting sqref="I6:I30">
    <cfRule type="cellIs" dxfId="12" priority="2" operator="equal">
      <formula>$K$2</formula>
    </cfRule>
    <cfRule type="cellIs" dxfId="11" priority="3" operator="equal">
      <formula>$K$1</formula>
    </cfRule>
  </conditionalFormatting>
  <conditionalFormatting sqref="E31 G31">
    <cfRule type="cellIs" dxfId="10" priority="1" operator="equal">
      <formula>0</formula>
    </cfRule>
  </conditionalFormatting>
  <dataValidations count="1">
    <dataValidation type="list" allowBlank="1" showInputMessage="1" showErrorMessage="1" sqref="I6:I30">
      <formula1>$K$1:$K$2</formula1>
    </dataValidation>
  </dataValidations>
  <pageMargins left="0.98425196850393704" right="0.59055118110236227" top="0.78740157480314965" bottom="0.78740157480314965" header="0.39370078740157483" footer="0.39370078740157483"/>
  <pageSetup paperSize="9" scale="71" orientation="landscape" r:id="rId1"/>
  <headerFooter>
    <oddHeader>&amp;L&amp;"Arial,Fett"&amp;10
Formblatt D: Beurteilung der Radverkehrsführung in Abhängigkeit des DTV-Wertes</oddHeader>
    <oddFooter>&amp;R&amp;"Arial,Standard"&amp;10Seite &amp;P / &amp;N</oddFooter>
  </headerFooter>
  <ignoredErrors>
    <ignoredError sqref="A5:B3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99"/>
  <sheetViews>
    <sheetView showGridLines="0" view="pageLayout" zoomScale="55" zoomScaleNormal="70" zoomScalePageLayoutView="55" workbookViewId="0">
      <selection activeCell="E12" sqref="E12:E13"/>
    </sheetView>
  </sheetViews>
  <sheetFormatPr baseColWidth="10" defaultColWidth="0" defaultRowHeight="14.25" x14ac:dyDescent="0.25"/>
  <cols>
    <col min="1" max="1" width="7.140625" style="78" customWidth="1"/>
    <col min="2" max="2" width="4.7109375" style="97" customWidth="1"/>
    <col min="3" max="3" width="41.140625" style="94" customWidth="1"/>
    <col min="4" max="4" width="14.7109375" style="77" customWidth="1"/>
    <col min="5" max="5" width="14.7109375" style="93" customWidth="1"/>
    <col min="6" max="6" width="14.7109375" style="77" customWidth="1"/>
    <col min="7" max="7" width="25.7109375" style="77" customWidth="1"/>
    <col min="8" max="8" width="25.7109375" style="93" customWidth="1"/>
    <col min="9" max="9" width="20.7109375" style="77" customWidth="1"/>
    <col min="10" max="173" width="5" style="78" customWidth="1"/>
    <col min="174" max="16384" width="0" style="78" hidden="1"/>
  </cols>
  <sheetData>
    <row r="1" spans="1:9" ht="16.5" customHeight="1" thickBot="1" x14ac:dyDescent="0.3">
      <c r="A1" s="73"/>
      <c r="B1" s="95"/>
      <c r="C1" s="74"/>
      <c r="D1" s="75"/>
      <c r="E1" s="76"/>
      <c r="F1" s="75"/>
      <c r="G1" s="75"/>
      <c r="H1" s="76"/>
    </row>
    <row r="2" spans="1:9" ht="20.25" customHeight="1" thickBot="1" x14ac:dyDescent="0.3">
      <c r="A2" s="79" t="s">
        <v>340</v>
      </c>
      <c r="B2" s="96"/>
      <c r="C2" s="80"/>
      <c r="D2" s="80"/>
      <c r="E2" s="80"/>
      <c r="F2" s="80"/>
      <c r="G2" s="80"/>
      <c r="H2" s="81"/>
      <c r="I2" s="78"/>
    </row>
    <row r="3" spans="1:9" s="85" customFormat="1" ht="52.5" customHeight="1" x14ac:dyDescent="0.25">
      <c r="A3" s="327" t="s">
        <v>64</v>
      </c>
      <c r="B3" s="328"/>
      <c r="C3" s="329"/>
      <c r="D3" s="82" t="s">
        <v>82</v>
      </c>
      <c r="E3" s="82" t="s">
        <v>83</v>
      </c>
      <c r="F3" s="83" t="s">
        <v>65</v>
      </c>
      <c r="G3" s="82" t="s">
        <v>66</v>
      </c>
      <c r="H3" s="84" t="s">
        <v>67</v>
      </c>
    </row>
    <row r="4" spans="1:9" s="85" customFormat="1" ht="15.75" x14ac:dyDescent="0.25">
      <c r="A4" s="330"/>
      <c r="B4" s="331"/>
      <c r="C4" s="332"/>
      <c r="D4" s="82" t="s">
        <v>68</v>
      </c>
      <c r="E4" s="82" t="s">
        <v>68</v>
      </c>
      <c r="F4" s="82" t="s">
        <v>68</v>
      </c>
      <c r="G4" s="82" t="s">
        <v>68</v>
      </c>
      <c r="H4" s="84" t="s">
        <v>68</v>
      </c>
    </row>
    <row r="5" spans="1:9" s="85" customFormat="1" ht="20.100000000000001" customHeight="1" x14ac:dyDescent="0.25">
      <c r="A5" s="322" t="s">
        <v>31</v>
      </c>
      <c r="B5" s="333"/>
      <c r="C5" s="323"/>
      <c r="D5" s="86" t="s">
        <v>32</v>
      </c>
      <c r="E5" s="86" t="s">
        <v>33</v>
      </c>
      <c r="F5" s="86" t="s">
        <v>34</v>
      </c>
      <c r="G5" s="86" t="s">
        <v>69</v>
      </c>
      <c r="H5" s="87" t="s">
        <v>70</v>
      </c>
    </row>
    <row r="6" spans="1:9" s="88" customFormat="1" ht="20.100000000000001" customHeight="1" x14ac:dyDescent="0.25">
      <c r="A6" s="334" t="s">
        <v>71</v>
      </c>
      <c r="B6" s="336" t="s">
        <v>72</v>
      </c>
      <c r="C6" s="338" t="s">
        <v>84</v>
      </c>
      <c r="D6" s="340">
        <f>7+7.5</f>
        <v>14.5</v>
      </c>
      <c r="E6" s="340">
        <v>14</v>
      </c>
      <c r="F6" s="340">
        <v>11</v>
      </c>
      <c r="G6" s="340">
        <f>IF(D6,MAX(0,D6-F6)," ")</f>
        <v>3.5</v>
      </c>
      <c r="H6" s="342">
        <f>IF(E6,MAX(0,E6-F6)," ")</f>
        <v>3</v>
      </c>
    </row>
    <row r="7" spans="1:9" s="88" customFormat="1" ht="20.100000000000001" customHeight="1" x14ac:dyDescent="0.25">
      <c r="A7" s="335"/>
      <c r="B7" s="337"/>
      <c r="C7" s="339"/>
      <c r="D7" s="341"/>
      <c r="E7" s="341"/>
      <c r="F7" s="341"/>
      <c r="G7" s="341"/>
      <c r="H7" s="343"/>
    </row>
    <row r="8" spans="1:9" s="88" customFormat="1" ht="20.100000000000001" customHeight="1" x14ac:dyDescent="0.25">
      <c r="A8" s="334" t="s">
        <v>71</v>
      </c>
      <c r="B8" s="336" t="s">
        <v>73</v>
      </c>
      <c r="C8" s="338" t="s">
        <v>89</v>
      </c>
      <c r="D8" s="340">
        <f>3+7.5</f>
        <v>10.5</v>
      </c>
      <c r="E8" s="340">
        <v>6</v>
      </c>
      <c r="F8" s="340">
        <v>5</v>
      </c>
      <c r="G8" s="340">
        <f t="shared" ref="G8" si="0">IF(D8,MAX(0,D8-F8)," ")</f>
        <v>5.5</v>
      </c>
      <c r="H8" s="342">
        <f t="shared" ref="H8" si="1">IF(E8,MAX(0,E8-F8)," ")</f>
        <v>1</v>
      </c>
    </row>
    <row r="9" spans="1:9" s="88" customFormat="1" ht="20.100000000000001" customHeight="1" x14ac:dyDescent="0.25">
      <c r="A9" s="335"/>
      <c r="B9" s="337"/>
      <c r="C9" s="339"/>
      <c r="D9" s="341"/>
      <c r="E9" s="341"/>
      <c r="F9" s="341"/>
      <c r="G9" s="341"/>
      <c r="H9" s="343"/>
    </row>
    <row r="10" spans="1:9" s="88" customFormat="1" ht="20.100000000000001" customHeight="1" x14ac:dyDescent="0.25">
      <c r="A10" s="334" t="s">
        <v>71</v>
      </c>
      <c r="B10" s="336" t="s">
        <v>74</v>
      </c>
      <c r="C10" s="338" t="s">
        <v>86</v>
      </c>
      <c r="D10" s="340">
        <f>14+7.5</f>
        <v>21.5</v>
      </c>
      <c r="E10" s="340">
        <v>17</v>
      </c>
      <c r="F10" s="340">
        <v>17</v>
      </c>
      <c r="G10" s="340">
        <f t="shared" ref="G10" si="2">IF(D10,MAX(0,D10-F10)," ")</f>
        <v>4.5</v>
      </c>
      <c r="H10" s="342">
        <f t="shared" ref="H10" si="3">IF(E10,MAX(0,E10-F10)," ")</f>
        <v>0</v>
      </c>
    </row>
    <row r="11" spans="1:9" s="88" customFormat="1" ht="20.100000000000001" customHeight="1" x14ac:dyDescent="0.25">
      <c r="A11" s="335"/>
      <c r="B11" s="337"/>
      <c r="C11" s="339"/>
      <c r="D11" s="341"/>
      <c r="E11" s="341"/>
      <c r="F11" s="341"/>
      <c r="G11" s="341"/>
      <c r="H11" s="343"/>
    </row>
    <row r="12" spans="1:9" s="88" customFormat="1" ht="20.100000000000001" customHeight="1" x14ac:dyDescent="0.25">
      <c r="A12" s="334" t="s">
        <v>71</v>
      </c>
      <c r="B12" s="336" t="s">
        <v>75</v>
      </c>
      <c r="C12" s="338" t="s">
        <v>87</v>
      </c>
      <c r="D12" s="340">
        <f>18+7.5</f>
        <v>25.5</v>
      </c>
      <c r="E12" s="340">
        <v>10</v>
      </c>
      <c r="F12" s="340">
        <v>20</v>
      </c>
      <c r="G12" s="340">
        <f t="shared" ref="G12" si="4">IF(D12,MAX(0,D12-F12)," ")</f>
        <v>5.5</v>
      </c>
      <c r="H12" s="342">
        <f t="shared" ref="H12" si="5">IF(E12,MAX(0,E12-F12)," ")</f>
        <v>0</v>
      </c>
    </row>
    <row r="13" spans="1:9" s="88" customFormat="1" ht="20.100000000000001" customHeight="1" x14ac:dyDescent="0.25">
      <c r="A13" s="335"/>
      <c r="B13" s="337"/>
      <c r="C13" s="339"/>
      <c r="D13" s="341"/>
      <c r="E13" s="341"/>
      <c r="F13" s="341"/>
      <c r="G13" s="341"/>
      <c r="H13" s="343"/>
    </row>
    <row r="14" spans="1:9" s="88" customFormat="1" ht="20.100000000000001" customHeight="1" x14ac:dyDescent="0.25">
      <c r="A14" s="334" t="s">
        <v>71</v>
      </c>
      <c r="B14" s="336" t="s">
        <v>76</v>
      </c>
      <c r="C14" s="338" t="s">
        <v>90</v>
      </c>
      <c r="D14" s="340">
        <f>14+7.5</f>
        <v>21.5</v>
      </c>
      <c r="E14" s="340">
        <v>10</v>
      </c>
      <c r="F14" s="340">
        <v>21</v>
      </c>
      <c r="G14" s="340">
        <f t="shared" ref="G14" si="6">IF(D14,MAX(0,D14-F14)," ")</f>
        <v>0.5</v>
      </c>
      <c r="H14" s="342">
        <f t="shared" ref="H14" si="7">IF(E14,MAX(0,E14-F14)," ")</f>
        <v>0</v>
      </c>
    </row>
    <row r="15" spans="1:9" s="88" customFormat="1" ht="20.100000000000001" customHeight="1" x14ac:dyDescent="0.25">
      <c r="A15" s="335"/>
      <c r="B15" s="337"/>
      <c r="C15" s="339"/>
      <c r="D15" s="341"/>
      <c r="E15" s="341"/>
      <c r="F15" s="341"/>
      <c r="G15" s="341"/>
      <c r="H15" s="343"/>
    </row>
    <row r="16" spans="1:9" s="88" customFormat="1" ht="20.100000000000001" customHeight="1" x14ac:dyDescent="0.25">
      <c r="A16" s="334" t="s">
        <v>71</v>
      </c>
      <c r="B16" s="336" t="s">
        <v>77</v>
      </c>
      <c r="C16" s="338" t="s">
        <v>88</v>
      </c>
      <c r="D16" s="340">
        <f>16+7.5</f>
        <v>23.5</v>
      </c>
      <c r="E16" s="340">
        <v>11</v>
      </c>
      <c r="F16" s="340">
        <v>17</v>
      </c>
      <c r="G16" s="340">
        <f t="shared" ref="G16" si="8">IF(D16,MAX(0,D16-F16)," ")</f>
        <v>6.5</v>
      </c>
      <c r="H16" s="342">
        <f t="shared" ref="H16" si="9">IF(E16,MAX(0,E16-F16)," ")</f>
        <v>0</v>
      </c>
    </row>
    <row r="17" spans="1:9" s="88" customFormat="1" ht="20.100000000000001" customHeight="1" x14ac:dyDescent="0.25">
      <c r="A17" s="335"/>
      <c r="B17" s="337"/>
      <c r="C17" s="339"/>
      <c r="D17" s="341"/>
      <c r="E17" s="341"/>
      <c r="F17" s="341"/>
      <c r="G17" s="341"/>
      <c r="H17" s="343"/>
    </row>
    <row r="18" spans="1:9" s="85" customFormat="1" ht="20.100000000000001" customHeight="1" x14ac:dyDescent="0.25">
      <c r="A18" s="334" t="s">
        <v>71</v>
      </c>
      <c r="B18" s="336" t="s">
        <v>78</v>
      </c>
      <c r="C18" s="338" t="s">
        <v>85</v>
      </c>
      <c r="D18" s="340">
        <f>14+7.5</f>
        <v>21.5</v>
      </c>
      <c r="E18" s="340">
        <v>11</v>
      </c>
      <c r="F18" s="340">
        <v>19</v>
      </c>
      <c r="G18" s="340">
        <f t="shared" ref="G18" si="10">IF(D18,MAX(0,D18-F18)," ")</f>
        <v>2.5</v>
      </c>
      <c r="H18" s="342">
        <f t="shared" ref="H18" si="11">IF(E18,MAX(0,E18-F18)," ")</f>
        <v>0</v>
      </c>
    </row>
    <row r="19" spans="1:9" s="85" customFormat="1" ht="20.100000000000001" customHeight="1" x14ac:dyDescent="0.25">
      <c r="A19" s="335"/>
      <c r="B19" s="337"/>
      <c r="C19" s="339"/>
      <c r="D19" s="341"/>
      <c r="E19" s="341"/>
      <c r="F19" s="341"/>
      <c r="G19" s="341"/>
      <c r="H19" s="343"/>
    </row>
    <row r="20" spans="1:9" ht="20.100000000000001" customHeight="1" x14ac:dyDescent="0.25">
      <c r="A20" s="334" t="s">
        <v>71</v>
      </c>
      <c r="B20" s="336" t="s">
        <v>79</v>
      </c>
      <c r="C20" s="338"/>
      <c r="D20" s="340"/>
      <c r="E20" s="340"/>
      <c r="F20" s="340"/>
      <c r="G20" s="340" t="str">
        <f t="shared" ref="G20" si="12">IF(D20,MAX(0,D20-F20)," ")</f>
        <v xml:space="preserve"> </v>
      </c>
      <c r="H20" s="342" t="str">
        <f t="shared" ref="H20" si="13">IF(E20,MAX(0,E20-F20)," ")</f>
        <v xml:space="preserve"> </v>
      </c>
      <c r="I20" s="78"/>
    </row>
    <row r="21" spans="1:9" ht="20.100000000000001" customHeight="1" x14ac:dyDescent="0.25">
      <c r="A21" s="335"/>
      <c r="B21" s="337"/>
      <c r="C21" s="339"/>
      <c r="D21" s="341"/>
      <c r="E21" s="341"/>
      <c r="F21" s="341"/>
      <c r="G21" s="341"/>
      <c r="H21" s="343"/>
      <c r="I21" s="78"/>
    </row>
    <row r="22" spans="1:9" ht="20.100000000000001" customHeight="1" x14ac:dyDescent="0.25">
      <c r="A22" s="334" t="s">
        <v>71</v>
      </c>
      <c r="B22" s="336" t="s">
        <v>80</v>
      </c>
      <c r="C22" s="338"/>
      <c r="D22" s="340"/>
      <c r="E22" s="340"/>
      <c r="F22" s="340"/>
      <c r="G22" s="340" t="str">
        <f t="shared" ref="G22" si="14">IF(D22,MAX(0,D22-F22)," ")</f>
        <v xml:space="preserve"> </v>
      </c>
      <c r="H22" s="342" t="str">
        <f t="shared" ref="H22" si="15">IF(E22,MAX(0,E22-F22)," ")</f>
        <v xml:space="preserve"> </v>
      </c>
      <c r="I22" s="78"/>
    </row>
    <row r="23" spans="1:9" ht="20.100000000000001" customHeight="1" x14ac:dyDescent="0.25">
      <c r="A23" s="335"/>
      <c r="B23" s="337"/>
      <c r="C23" s="339"/>
      <c r="D23" s="341"/>
      <c r="E23" s="341"/>
      <c r="F23" s="341"/>
      <c r="G23" s="341"/>
      <c r="H23" s="343"/>
      <c r="I23" s="78"/>
    </row>
    <row r="24" spans="1:9" ht="20.100000000000001" customHeight="1" x14ac:dyDescent="0.25">
      <c r="A24" s="334" t="s">
        <v>71</v>
      </c>
      <c r="B24" s="336" t="s">
        <v>81</v>
      </c>
      <c r="C24" s="338"/>
      <c r="D24" s="340"/>
      <c r="E24" s="340"/>
      <c r="F24" s="340"/>
      <c r="G24" s="340" t="str">
        <f t="shared" ref="G24" si="16">IF(D24,MAX(0,D24-F24)," ")</f>
        <v xml:space="preserve"> </v>
      </c>
      <c r="H24" s="342" t="str">
        <f t="shared" ref="H24" si="17">IF(E24,MAX(0,E24-F24)," ")</f>
        <v xml:space="preserve"> </v>
      </c>
      <c r="I24" s="78"/>
    </row>
    <row r="25" spans="1:9" ht="20.100000000000001" customHeight="1" x14ac:dyDescent="0.25">
      <c r="A25" s="335"/>
      <c r="B25" s="337"/>
      <c r="C25" s="339"/>
      <c r="D25" s="341"/>
      <c r="E25" s="341"/>
      <c r="F25" s="341"/>
      <c r="G25" s="341"/>
      <c r="H25" s="343"/>
      <c r="I25" s="78"/>
    </row>
    <row r="26" spans="1:9" ht="20.100000000000001" customHeight="1" thickBot="1" x14ac:dyDescent="0.3">
      <c r="A26" s="89"/>
      <c r="B26" s="31"/>
      <c r="C26" s="90"/>
      <c r="D26" s="91"/>
      <c r="E26" s="91"/>
      <c r="F26" s="92" t="s">
        <v>36</v>
      </c>
      <c r="G26" s="98">
        <f>MAX(0,SUM(G6:G25))</f>
        <v>28.5</v>
      </c>
      <c r="H26" s="99">
        <f>MAX(0,SUM(H6:H25))</f>
        <v>4</v>
      </c>
      <c r="I26" s="88"/>
    </row>
    <row r="27" spans="1:9" ht="20.100000000000001" customHeight="1" x14ac:dyDescent="0.25">
      <c r="A27" s="77"/>
      <c r="B27" s="93"/>
      <c r="C27" s="88"/>
      <c r="D27" s="88"/>
      <c r="E27" s="88"/>
      <c r="F27" s="88"/>
      <c r="G27" s="88"/>
      <c r="H27" s="88"/>
      <c r="I27" s="88"/>
    </row>
    <row r="28" spans="1:9" s="85" customFormat="1" ht="20.100000000000001" customHeight="1" x14ac:dyDescent="0.25">
      <c r="A28" s="77"/>
      <c r="B28" s="93"/>
      <c r="C28" s="88"/>
      <c r="D28" s="88"/>
      <c r="E28" s="88"/>
      <c r="F28" s="88"/>
      <c r="G28" s="88"/>
      <c r="H28" s="88"/>
      <c r="I28" s="88"/>
    </row>
    <row r="29" spans="1:9" ht="20.100000000000001" customHeight="1" x14ac:dyDescent="0.25">
      <c r="A29" s="77"/>
      <c r="B29" s="93"/>
      <c r="C29" s="88"/>
      <c r="D29" s="88"/>
      <c r="E29" s="88"/>
      <c r="F29" s="88"/>
      <c r="G29" s="88"/>
      <c r="H29" s="88"/>
      <c r="I29" s="88"/>
    </row>
    <row r="30" spans="1:9" ht="20.100000000000001" customHeight="1" x14ac:dyDescent="0.25">
      <c r="A30" s="77"/>
      <c r="B30" s="93"/>
      <c r="C30" s="88"/>
      <c r="D30" s="88"/>
      <c r="E30" s="88"/>
      <c r="F30" s="88"/>
      <c r="G30" s="88"/>
      <c r="H30" s="88"/>
      <c r="I30" s="88"/>
    </row>
    <row r="31" spans="1:9" ht="19.5" customHeight="1" x14ac:dyDescent="0.25">
      <c r="A31" s="77"/>
      <c r="B31" s="93"/>
      <c r="C31" s="88"/>
      <c r="D31" s="88"/>
      <c r="E31" s="88"/>
      <c r="F31" s="88"/>
      <c r="G31" s="88"/>
      <c r="H31" s="88"/>
      <c r="I31" s="88"/>
    </row>
    <row r="32" spans="1:9" ht="19.5" customHeight="1" x14ac:dyDescent="0.25">
      <c r="A32" s="77"/>
      <c r="B32" s="93"/>
      <c r="C32" s="88"/>
      <c r="D32" s="88"/>
      <c r="E32" s="88"/>
      <c r="F32" s="88"/>
      <c r="G32" s="88"/>
      <c r="H32" s="88"/>
      <c r="I32" s="88"/>
    </row>
    <row r="33" spans="1:9" ht="19.5" customHeight="1" x14ac:dyDescent="0.25">
      <c r="A33" s="77"/>
      <c r="B33" s="93"/>
      <c r="C33" s="88"/>
      <c r="D33" s="88"/>
      <c r="E33" s="88"/>
      <c r="F33" s="88"/>
      <c r="G33" s="88"/>
      <c r="H33" s="88"/>
      <c r="I33" s="88"/>
    </row>
    <row r="34" spans="1:9" ht="19.5" customHeight="1" x14ac:dyDescent="0.25">
      <c r="A34" s="77"/>
      <c r="B34" s="93"/>
      <c r="C34" s="88"/>
      <c r="D34" s="88"/>
      <c r="E34" s="88"/>
      <c r="F34" s="88"/>
      <c r="G34" s="88"/>
      <c r="H34" s="88"/>
      <c r="I34" s="88"/>
    </row>
    <row r="35" spans="1:9" s="88" customFormat="1" ht="20.100000000000001" customHeight="1" x14ac:dyDescent="0.25">
      <c r="A35" s="77"/>
      <c r="B35" s="93"/>
    </row>
    <row r="36" spans="1:9" ht="20.100000000000001" customHeight="1" x14ac:dyDescent="0.25">
      <c r="A36" s="77"/>
      <c r="B36" s="93"/>
      <c r="C36" s="88"/>
      <c r="D36" s="88"/>
      <c r="E36" s="88"/>
      <c r="F36" s="88"/>
      <c r="G36" s="88"/>
      <c r="H36" s="88"/>
      <c r="I36" s="88"/>
    </row>
    <row r="37" spans="1:9" ht="20.100000000000001" customHeight="1" x14ac:dyDescent="0.25">
      <c r="A37" s="77"/>
      <c r="B37" s="93"/>
      <c r="C37" s="88"/>
      <c r="D37" s="88"/>
      <c r="E37" s="88"/>
      <c r="F37" s="88"/>
      <c r="G37" s="88"/>
      <c r="H37" s="88"/>
      <c r="I37" s="88"/>
    </row>
    <row r="38" spans="1:9" ht="20.100000000000001" customHeight="1" x14ac:dyDescent="0.25">
      <c r="A38" s="77"/>
      <c r="B38" s="93"/>
      <c r="C38" s="88"/>
      <c r="D38" s="88"/>
      <c r="E38" s="88"/>
      <c r="F38" s="88"/>
      <c r="G38" s="88"/>
      <c r="H38" s="88"/>
      <c r="I38" s="88"/>
    </row>
    <row r="39" spans="1:9" ht="20.100000000000001" customHeight="1" x14ac:dyDescent="0.25">
      <c r="A39" s="77"/>
      <c r="B39" s="93"/>
      <c r="C39" s="88"/>
      <c r="D39" s="88"/>
      <c r="E39" s="88"/>
      <c r="F39" s="88"/>
      <c r="G39" s="88"/>
      <c r="H39" s="88"/>
      <c r="I39" s="88"/>
    </row>
    <row r="40" spans="1:9" ht="20.100000000000001" customHeight="1" x14ac:dyDescent="0.25">
      <c r="A40" s="77"/>
      <c r="B40" s="93"/>
      <c r="C40" s="88"/>
      <c r="D40" s="88"/>
      <c r="E40" s="88"/>
      <c r="F40" s="88"/>
      <c r="G40" s="88"/>
      <c r="H40" s="88"/>
      <c r="I40" s="88"/>
    </row>
    <row r="41" spans="1:9" ht="20.100000000000001" customHeight="1" x14ac:dyDescent="0.25">
      <c r="A41" s="77"/>
      <c r="B41" s="93"/>
      <c r="C41" s="88"/>
      <c r="D41" s="88"/>
      <c r="E41" s="88"/>
      <c r="F41" s="88"/>
      <c r="G41" s="88"/>
      <c r="H41" s="88"/>
      <c r="I41" s="88"/>
    </row>
    <row r="42" spans="1:9" ht="20.100000000000001" customHeight="1" x14ac:dyDescent="0.25">
      <c r="A42" s="77"/>
      <c r="B42" s="93"/>
      <c r="C42" s="88"/>
      <c r="D42" s="88"/>
      <c r="E42" s="88"/>
      <c r="F42" s="88"/>
      <c r="G42" s="88"/>
      <c r="H42" s="88"/>
      <c r="I42" s="88"/>
    </row>
    <row r="43" spans="1:9" ht="20.100000000000001" customHeight="1" x14ac:dyDescent="0.25">
      <c r="A43" s="77"/>
      <c r="B43" s="93"/>
      <c r="C43" s="88"/>
      <c r="D43" s="88"/>
      <c r="E43" s="88"/>
      <c r="F43" s="88"/>
      <c r="G43" s="88"/>
      <c r="H43" s="88"/>
      <c r="I43" s="88"/>
    </row>
    <row r="44" spans="1:9" ht="20.100000000000001" customHeight="1" x14ac:dyDescent="0.25"/>
    <row r="45" spans="1:9" ht="20.100000000000001" customHeight="1" x14ac:dyDescent="0.25"/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15" customHeight="1" x14ac:dyDescent="0.25"/>
    <row r="57" ht="14.1" customHeight="1" x14ac:dyDescent="0.25"/>
    <row r="58" ht="14.1" customHeight="1" x14ac:dyDescent="0.25"/>
    <row r="59" ht="14.1" customHeight="1" x14ac:dyDescent="0.25"/>
    <row r="60" ht="14.1" customHeight="1" x14ac:dyDescent="0.25"/>
    <row r="61" ht="14.1" customHeight="1" x14ac:dyDescent="0.25"/>
    <row r="62" ht="14.1" customHeight="1" x14ac:dyDescent="0.25"/>
    <row r="63" ht="14.1" customHeight="1" x14ac:dyDescent="0.25"/>
    <row r="64" ht="14.1" customHeight="1" x14ac:dyDescent="0.25"/>
    <row r="65" ht="14.1" customHeight="1" x14ac:dyDescent="0.25"/>
    <row r="66" ht="14.1" customHeight="1" x14ac:dyDescent="0.25"/>
    <row r="67" ht="14.1" customHeight="1" x14ac:dyDescent="0.25"/>
    <row r="68" ht="14.1" customHeight="1" x14ac:dyDescent="0.25"/>
    <row r="69" ht="14.1" customHeight="1" x14ac:dyDescent="0.25"/>
    <row r="70" ht="14.1" customHeight="1" x14ac:dyDescent="0.25"/>
    <row r="71" ht="14.1" customHeight="1" x14ac:dyDescent="0.25"/>
    <row r="72" ht="14.1" customHeight="1" x14ac:dyDescent="0.25"/>
    <row r="73" ht="14.1" customHeight="1" x14ac:dyDescent="0.25"/>
    <row r="74" ht="14.1" customHeight="1" x14ac:dyDescent="0.25"/>
    <row r="75" ht="14.1" customHeight="1" x14ac:dyDescent="0.25"/>
    <row r="76" ht="14.1" customHeight="1" x14ac:dyDescent="0.25"/>
    <row r="77" ht="14.1" customHeight="1" x14ac:dyDescent="0.25"/>
    <row r="78" ht="14.1" customHeight="1" x14ac:dyDescent="0.25"/>
    <row r="79" ht="14.1" customHeight="1" x14ac:dyDescent="0.25"/>
    <row r="80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7.5" customHeight="1" x14ac:dyDescent="0.25"/>
    <row r="88" ht="14.1" customHeight="1" x14ac:dyDescent="0.25"/>
    <row r="89" ht="14.1" customHeight="1" x14ac:dyDescent="0.25"/>
    <row r="90" ht="14.1" customHeight="1" x14ac:dyDescent="0.25"/>
    <row r="91" ht="7.5" customHeight="1" x14ac:dyDescent="0.25"/>
    <row r="92" ht="17.25" customHeight="1" x14ac:dyDescent="0.25"/>
    <row r="93" ht="14.1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9.5" customHeight="1" x14ac:dyDescent="0.25"/>
  </sheetData>
  <mergeCells count="82">
    <mergeCell ref="G24:G25"/>
    <mergeCell ref="H24:H25"/>
    <mergeCell ref="A24:A25"/>
    <mergeCell ref="B24:B25"/>
    <mergeCell ref="C24:C25"/>
    <mergeCell ref="D24:D25"/>
    <mergeCell ref="E24:E25"/>
    <mergeCell ref="F24:F25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0:F11"/>
    <mergeCell ref="G10:G11"/>
    <mergeCell ref="H10:H11"/>
    <mergeCell ref="G12:G13"/>
    <mergeCell ref="H12:H13"/>
    <mergeCell ref="A10:A11"/>
    <mergeCell ref="B10:B11"/>
    <mergeCell ref="C10:C11"/>
    <mergeCell ref="D10:D11"/>
    <mergeCell ref="E10:E11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D6:D7"/>
    <mergeCell ref="G8:G9"/>
    <mergeCell ref="H8:H9"/>
    <mergeCell ref="A3:C4"/>
    <mergeCell ref="A5:C5"/>
    <mergeCell ref="A6:A7"/>
    <mergeCell ref="B6:B7"/>
    <mergeCell ref="C6:C7"/>
  </mergeCells>
  <conditionalFormatting sqref="G26:H26">
    <cfRule type="cellIs" dxfId="9" priority="1" operator="equal">
      <formula>0</formula>
    </cfRule>
  </conditionalFormatting>
  <pageMargins left="0.98425196850393704" right="0.59055118110236227" top="0.78740157480314965" bottom="0.78740157480314965" header="0.39370078740157483" footer="0.39370078740157483"/>
  <pageSetup paperSize="9" scale="86" orientation="landscape" r:id="rId1"/>
  <headerFooter>
    <oddHeader>&amp;L&amp;"Arial,Fett"&amp;10
Formblatt G: Ermittlung der Reisezeiten</oddHeader>
    <oddFooter>&amp;R&amp;"Arial,Standard"&amp;10Seite &amp;P / &amp;N</oddFooter>
  </headerFooter>
  <ignoredErrors>
    <ignoredError sqref="D12 D16" formula="1"/>
    <ignoredError sqref="D5 A5 E5:F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11"/>
  <sheetViews>
    <sheetView showGridLines="0" view="pageLayout" topLeftCell="A11" zoomScale="70" zoomScaleNormal="100" zoomScaleSheetLayoutView="70" zoomScalePageLayoutView="70" workbookViewId="0">
      <selection activeCell="D34" sqref="A22:D35"/>
    </sheetView>
  </sheetViews>
  <sheetFormatPr baseColWidth="10" defaultColWidth="0" defaultRowHeight="14.25" x14ac:dyDescent="0.25"/>
  <cols>
    <col min="1" max="1" width="5.28515625" style="78" customWidth="1"/>
    <col min="2" max="2" width="42.140625" style="94" customWidth="1"/>
    <col min="3" max="3" width="12.7109375" style="151" customWidth="1"/>
    <col min="4" max="4" width="50.7109375" style="152" customWidth="1"/>
    <col min="5" max="5" width="12.28515625" style="77" customWidth="1"/>
    <col min="6" max="6" width="12.28515625" style="93" customWidth="1"/>
    <col min="7" max="8" width="15.140625" style="88" customWidth="1"/>
    <col min="9" max="9" width="9.5703125" style="88" hidden="1" customWidth="1"/>
    <col min="10" max="10" width="9" style="88" customWidth="1"/>
    <col min="11" max="11" width="9" style="78" customWidth="1"/>
    <col min="12" max="175" width="5" style="78" customWidth="1"/>
    <col min="176" max="16384" width="0" style="78" hidden="1"/>
  </cols>
  <sheetData>
    <row r="1" spans="1:11" ht="17.25" customHeight="1" thickBot="1" x14ac:dyDescent="0.3">
      <c r="A1" s="73"/>
      <c r="B1" s="74"/>
      <c r="C1" s="107"/>
      <c r="D1" s="108"/>
    </row>
    <row r="2" spans="1:11" ht="20.25" customHeight="1" thickBot="1" x14ac:dyDescent="0.3">
      <c r="A2" s="79" t="s">
        <v>245</v>
      </c>
      <c r="B2" s="109"/>
      <c r="C2" s="110"/>
      <c r="D2" s="111"/>
      <c r="E2" s="101"/>
      <c r="F2" s="101"/>
      <c r="G2" s="101"/>
      <c r="H2" s="101"/>
      <c r="I2" s="101"/>
      <c r="J2" s="101"/>
      <c r="K2" s="101"/>
    </row>
    <row r="3" spans="1:11" s="85" customFormat="1" ht="20.100000000000001" customHeight="1" x14ac:dyDescent="0.25">
      <c r="A3" s="112" t="s">
        <v>100</v>
      </c>
      <c r="B3" s="113"/>
      <c r="C3" s="114"/>
      <c r="D3" s="115"/>
      <c r="E3" s="116"/>
      <c r="F3" s="116"/>
      <c r="G3" s="116"/>
      <c r="H3" s="116"/>
      <c r="I3" s="116"/>
      <c r="J3" s="116"/>
      <c r="K3" s="116"/>
    </row>
    <row r="4" spans="1:11" s="85" customFormat="1" ht="20.100000000000001" customHeight="1" x14ac:dyDescent="0.25">
      <c r="A4" s="117"/>
      <c r="B4" s="118" t="s">
        <v>101</v>
      </c>
      <c r="C4" s="119"/>
      <c r="D4" s="120"/>
      <c r="E4" s="116"/>
      <c r="F4" s="116"/>
      <c r="G4" s="116"/>
      <c r="H4" s="116"/>
      <c r="I4" s="116"/>
      <c r="J4" s="116"/>
      <c r="K4" s="116"/>
    </row>
    <row r="5" spans="1:11" s="88" customFormat="1" ht="20.100000000000001" customHeight="1" x14ac:dyDescent="0.25">
      <c r="A5" s="344">
        <v>1</v>
      </c>
      <c r="B5" s="346" t="s">
        <v>102</v>
      </c>
      <c r="C5" s="121"/>
      <c r="D5" s="360" t="s">
        <v>103</v>
      </c>
      <c r="F5" s="93"/>
    </row>
    <row r="6" spans="1:11" s="88" customFormat="1" ht="20.100000000000001" customHeight="1" x14ac:dyDescent="0.25">
      <c r="A6" s="345"/>
      <c r="B6" s="347"/>
      <c r="C6" s="123"/>
      <c r="D6" s="362"/>
      <c r="F6" s="93"/>
    </row>
    <row r="7" spans="1:11" s="88" customFormat="1" ht="20.100000000000001" customHeight="1" x14ac:dyDescent="0.25">
      <c r="A7" s="124">
        <v>2</v>
      </c>
      <c r="B7" s="125" t="s">
        <v>104</v>
      </c>
      <c r="C7" s="126" t="s">
        <v>28</v>
      </c>
      <c r="D7" s="127" t="s">
        <v>105</v>
      </c>
      <c r="F7" s="93"/>
    </row>
    <row r="8" spans="1:11" s="88" customFormat="1" ht="20.25" customHeight="1" x14ac:dyDescent="0.25">
      <c r="A8" s="124">
        <v>3</v>
      </c>
      <c r="B8" s="125" t="s">
        <v>106</v>
      </c>
      <c r="C8" s="126" t="s">
        <v>107</v>
      </c>
      <c r="D8" s="128">
        <v>2.65</v>
      </c>
      <c r="F8" s="93"/>
    </row>
    <row r="9" spans="1:11" s="88" customFormat="1" ht="20.100000000000001" customHeight="1" x14ac:dyDescent="0.25">
      <c r="A9" s="124">
        <v>4</v>
      </c>
      <c r="B9" s="125" t="s">
        <v>108</v>
      </c>
      <c r="C9" s="126" t="s">
        <v>109</v>
      </c>
      <c r="D9" s="128">
        <v>17788.3</v>
      </c>
      <c r="F9" s="93"/>
    </row>
    <row r="10" spans="1:11" s="88" customFormat="1" ht="20.100000000000001" customHeight="1" x14ac:dyDescent="0.25">
      <c r="A10" s="364">
        <v>5</v>
      </c>
      <c r="B10" s="367" t="s">
        <v>110</v>
      </c>
      <c r="C10" s="121"/>
      <c r="D10" s="360" t="s">
        <v>111</v>
      </c>
      <c r="F10" s="93"/>
    </row>
    <row r="11" spans="1:11" s="88" customFormat="1" ht="19.5" customHeight="1" x14ac:dyDescent="0.25">
      <c r="A11" s="344"/>
      <c r="B11" s="346"/>
      <c r="C11" s="129"/>
      <c r="D11" s="362"/>
      <c r="F11" s="93"/>
    </row>
    <row r="12" spans="1:11" s="85" customFormat="1" ht="20.100000000000001" customHeight="1" x14ac:dyDescent="0.25">
      <c r="A12" s="117"/>
      <c r="B12" s="118" t="s">
        <v>112</v>
      </c>
      <c r="C12" s="119"/>
      <c r="D12" s="130"/>
      <c r="E12" s="88"/>
      <c r="F12" s="93"/>
      <c r="G12" s="88"/>
      <c r="H12" s="88"/>
      <c r="I12" s="88"/>
      <c r="J12" s="88"/>
    </row>
    <row r="13" spans="1:11" ht="20.100000000000001" customHeight="1" x14ac:dyDescent="0.25">
      <c r="A13" s="344">
        <v>6</v>
      </c>
      <c r="B13" s="346" t="s">
        <v>315</v>
      </c>
      <c r="C13" s="348"/>
      <c r="D13" s="350" t="s">
        <v>316</v>
      </c>
    </row>
    <row r="14" spans="1:11" ht="20.100000000000001" customHeight="1" x14ac:dyDescent="0.25">
      <c r="A14" s="345"/>
      <c r="B14" s="347"/>
      <c r="C14" s="349"/>
      <c r="D14" s="351"/>
    </row>
    <row r="15" spans="1:11" ht="20.100000000000001" customHeight="1" x14ac:dyDescent="0.25">
      <c r="A15" s="344">
        <v>7</v>
      </c>
      <c r="B15" s="346" t="s">
        <v>113</v>
      </c>
      <c r="C15" s="121"/>
      <c r="D15" s="360" t="s">
        <v>114</v>
      </c>
    </row>
    <row r="16" spans="1:11" ht="20.100000000000001" customHeight="1" x14ac:dyDescent="0.25">
      <c r="A16" s="352"/>
      <c r="B16" s="354"/>
      <c r="C16" s="129"/>
      <c r="D16" s="361"/>
    </row>
    <row r="17" spans="1:10" ht="20.100000000000001" customHeight="1" x14ac:dyDescent="0.25">
      <c r="A17" s="352"/>
      <c r="B17" s="354"/>
      <c r="C17" s="129"/>
      <c r="D17" s="362"/>
    </row>
    <row r="18" spans="1:10" s="85" customFormat="1" ht="20.100000000000001" customHeight="1" x14ac:dyDescent="0.25">
      <c r="A18" s="117"/>
      <c r="B18" s="118" t="s">
        <v>115</v>
      </c>
      <c r="C18" s="119"/>
      <c r="D18" s="130"/>
      <c r="E18" s="88"/>
      <c r="F18" s="93"/>
      <c r="G18" s="88"/>
      <c r="H18" s="88"/>
      <c r="I18" s="88"/>
      <c r="J18" s="88"/>
    </row>
    <row r="19" spans="1:10" ht="20.100000000000001" customHeight="1" x14ac:dyDescent="0.25">
      <c r="A19" s="124">
        <v>8</v>
      </c>
      <c r="B19" s="125" t="s">
        <v>116</v>
      </c>
      <c r="C19" s="121"/>
      <c r="D19" s="131" t="s">
        <v>51</v>
      </c>
    </row>
    <row r="20" spans="1:10" ht="20.100000000000001" customHeight="1" x14ac:dyDescent="0.25">
      <c r="A20" s="364">
        <v>9</v>
      </c>
      <c r="B20" s="367" t="s">
        <v>117</v>
      </c>
      <c r="C20" s="121"/>
      <c r="D20" s="370" t="s">
        <v>118</v>
      </c>
    </row>
    <row r="21" spans="1:10" ht="19.5" customHeight="1" x14ac:dyDescent="0.25">
      <c r="A21" s="344"/>
      <c r="B21" s="346"/>
      <c r="C21" s="132"/>
      <c r="D21" s="360"/>
    </row>
    <row r="22" spans="1:10" ht="19.5" customHeight="1" x14ac:dyDescent="0.25">
      <c r="A22" s="117" t="s">
        <v>119</v>
      </c>
      <c r="B22" s="133"/>
      <c r="C22" s="134"/>
      <c r="D22" s="120"/>
    </row>
    <row r="23" spans="1:10" ht="19.5" customHeight="1" x14ac:dyDescent="0.25">
      <c r="A23" s="135"/>
      <c r="B23" s="136" t="s">
        <v>120</v>
      </c>
      <c r="C23" s="137"/>
      <c r="D23" s="138"/>
    </row>
    <row r="24" spans="1:10" ht="19.5" customHeight="1" x14ac:dyDescent="0.25">
      <c r="A24" s="124">
        <v>10</v>
      </c>
      <c r="B24" s="125" t="s">
        <v>121</v>
      </c>
      <c r="C24" s="139" t="s">
        <v>28</v>
      </c>
      <c r="D24" s="131" t="s">
        <v>122</v>
      </c>
    </row>
    <row r="25" spans="1:10" s="88" customFormat="1" ht="20.100000000000001" customHeight="1" x14ac:dyDescent="0.25">
      <c r="A25" s="124">
        <v>11</v>
      </c>
      <c r="B25" s="125" t="s">
        <v>123</v>
      </c>
      <c r="C25" s="126" t="s">
        <v>124</v>
      </c>
      <c r="D25" s="131" t="s">
        <v>125</v>
      </c>
      <c r="F25" s="93"/>
    </row>
    <row r="26" spans="1:10" ht="20.100000000000001" customHeight="1" x14ac:dyDescent="0.25">
      <c r="A26" s="344">
        <v>12</v>
      </c>
      <c r="B26" s="346" t="s">
        <v>126</v>
      </c>
      <c r="C26" s="121" t="s">
        <v>127</v>
      </c>
      <c r="D26" s="368">
        <v>0.63800000000000001</v>
      </c>
    </row>
    <row r="27" spans="1:10" ht="20.100000000000001" customHeight="1" x14ac:dyDescent="0.25">
      <c r="A27" s="345"/>
      <c r="B27" s="347"/>
      <c r="C27" s="123"/>
      <c r="D27" s="369"/>
    </row>
    <row r="28" spans="1:10" ht="20.100000000000001" customHeight="1" x14ac:dyDescent="0.25">
      <c r="A28" s="117"/>
      <c r="B28" s="118" t="s">
        <v>128</v>
      </c>
      <c r="C28" s="119"/>
      <c r="D28" s="130"/>
    </row>
    <row r="29" spans="1:10" ht="20.100000000000001" customHeight="1" x14ac:dyDescent="0.25">
      <c r="A29" s="344">
        <v>13</v>
      </c>
      <c r="B29" s="346" t="s">
        <v>320</v>
      </c>
      <c r="C29" s="121" t="s">
        <v>129</v>
      </c>
      <c r="D29" s="350">
        <v>71</v>
      </c>
    </row>
    <row r="30" spans="1:10" ht="20.100000000000001" customHeight="1" x14ac:dyDescent="0.25">
      <c r="A30" s="352"/>
      <c r="B30" s="354"/>
      <c r="C30" s="129"/>
      <c r="D30" s="363"/>
    </row>
    <row r="31" spans="1:10" ht="20.100000000000001" customHeight="1" x14ac:dyDescent="0.25">
      <c r="A31" s="345"/>
      <c r="B31" s="347"/>
      <c r="C31" s="123"/>
      <c r="D31" s="351"/>
    </row>
    <row r="32" spans="1:10" ht="20.100000000000001" customHeight="1" x14ac:dyDescent="0.25">
      <c r="A32" s="364">
        <v>14</v>
      </c>
      <c r="B32" s="367" t="s">
        <v>149</v>
      </c>
      <c r="C32" s="121" t="s">
        <v>28</v>
      </c>
      <c r="D32" s="365"/>
    </row>
    <row r="33" spans="1:10" ht="20.100000000000001" customHeight="1" x14ac:dyDescent="0.25">
      <c r="A33" s="364"/>
      <c r="B33" s="367"/>
      <c r="C33" s="123"/>
      <c r="D33" s="365"/>
    </row>
    <row r="34" spans="1:10" ht="20.100000000000001" customHeight="1" x14ac:dyDescent="0.25">
      <c r="A34" s="364">
        <v>15</v>
      </c>
      <c r="B34" s="367" t="s">
        <v>150</v>
      </c>
      <c r="C34" s="121" t="s">
        <v>28</v>
      </c>
      <c r="D34" s="365"/>
    </row>
    <row r="35" spans="1:10" ht="20.100000000000001" customHeight="1" x14ac:dyDescent="0.25">
      <c r="A35" s="364"/>
      <c r="B35" s="367"/>
      <c r="C35" s="123"/>
      <c r="D35" s="365"/>
    </row>
    <row r="36" spans="1:10" ht="20.100000000000001" customHeight="1" x14ac:dyDescent="0.25">
      <c r="A36" s="117" t="s">
        <v>130</v>
      </c>
      <c r="B36" s="118"/>
      <c r="C36" s="119"/>
      <c r="D36" s="140"/>
    </row>
    <row r="37" spans="1:10" ht="20.100000000000001" customHeight="1" x14ac:dyDescent="0.25">
      <c r="A37" s="117"/>
      <c r="B37" s="118" t="s">
        <v>131</v>
      </c>
      <c r="C37" s="119"/>
      <c r="D37" s="140"/>
    </row>
    <row r="38" spans="1:10" ht="20.100000000000001" customHeight="1" x14ac:dyDescent="0.25">
      <c r="A38" s="124">
        <v>16</v>
      </c>
      <c r="B38" s="141" t="s">
        <v>132</v>
      </c>
      <c r="C38" s="126" t="s">
        <v>109</v>
      </c>
      <c r="D38" s="142" t="s">
        <v>133</v>
      </c>
      <c r="E38" s="88"/>
      <c r="F38" s="88"/>
      <c r="H38" s="78"/>
      <c r="I38" s="78"/>
      <c r="J38" s="78"/>
    </row>
    <row r="39" spans="1:10" ht="20.100000000000001" customHeight="1" x14ac:dyDescent="0.25">
      <c r="A39" s="124">
        <v>17</v>
      </c>
      <c r="B39" s="141" t="s">
        <v>134</v>
      </c>
      <c r="C39" s="126"/>
      <c r="D39" s="122" t="s">
        <v>135</v>
      </c>
      <c r="E39" s="88"/>
      <c r="F39" s="88"/>
      <c r="H39" s="78"/>
      <c r="I39" s="78"/>
      <c r="J39" s="78"/>
    </row>
    <row r="40" spans="1:10" ht="20.100000000000001" customHeight="1" x14ac:dyDescent="0.25">
      <c r="A40" s="117"/>
      <c r="B40" s="118" t="s">
        <v>136</v>
      </c>
      <c r="C40" s="119"/>
      <c r="D40" s="143"/>
      <c r="E40" s="88"/>
      <c r="F40" s="88"/>
      <c r="H40" s="78"/>
      <c r="I40" s="78"/>
      <c r="J40" s="78"/>
    </row>
    <row r="41" spans="1:10" ht="20.100000000000001" customHeight="1" x14ac:dyDescent="0.25">
      <c r="A41" s="344">
        <v>18</v>
      </c>
      <c r="B41" s="346" t="s">
        <v>151</v>
      </c>
      <c r="C41" s="121" t="s">
        <v>137</v>
      </c>
      <c r="D41" s="360" t="s">
        <v>138</v>
      </c>
      <c r="E41" s="88"/>
      <c r="F41" s="88"/>
      <c r="H41" s="78"/>
      <c r="I41" s="78"/>
      <c r="J41" s="78"/>
    </row>
    <row r="42" spans="1:10" ht="20.100000000000001" customHeight="1" thickBot="1" x14ac:dyDescent="0.3">
      <c r="A42" s="353"/>
      <c r="B42" s="355"/>
      <c r="C42" s="144"/>
      <c r="D42" s="366"/>
      <c r="E42" s="88"/>
      <c r="F42" s="88"/>
      <c r="H42" s="78"/>
      <c r="I42" s="78"/>
      <c r="J42" s="78"/>
    </row>
    <row r="43" spans="1:10" ht="20.100000000000001" customHeight="1" x14ac:dyDescent="0.25">
      <c r="A43" s="112" t="s">
        <v>139</v>
      </c>
      <c r="B43" s="145"/>
      <c r="C43" s="146"/>
      <c r="D43" s="115"/>
      <c r="E43" s="88"/>
      <c r="F43" s="88"/>
      <c r="H43" s="78"/>
      <c r="I43" s="78"/>
      <c r="J43" s="78"/>
    </row>
    <row r="44" spans="1:10" ht="20.100000000000001" customHeight="1" x14ac:dyDescent="0.25">
      <c r="A44" s="117"/>
      <c r="B44" s="118" t="s">
        <v>140</v>
      </c>
      <c r="C44" s="119"/>
      <c r="D44" s="140"/>
      <c r="E44" s="88"/>
      <c r="F44" s="88"/>
      <c r="H44" s="78"/>
      <c r="I44" s="78"/>
      <c r="J44" s="78"/>
    </row>
    <row r="45" spans="1:10" ht="20.100000000000001" customHeight="1" x14ac:dyDescent="0.25">
      <c r="A45" s="344">
        <v>19</v>
      </c>
      <c r="B45" s="346" t="s">
        <v>240</v>
      </c>
      <c r="C45" s="121" t="s">
        <v>137</v>
      </c>
      <c r="D45" s="365">
        <v>14252</v>
      </c>
      <c r="E45" s="88"/>
      <c r="F45" s="88"/>
      <c r="H45" s="78"/>
      <c r="I45" s="78"/>
      <c r="J45" s="78"/>
    </row>
    <row r="46" spans="1:10" ht="20.100000000000001" customHeight="1" x14ac:dyDescent="0.25">
      <c r="A46" s="345"/>
      <c r="B46" s="347"/>
      <c r="C46" s="123"/>
      <c r="D46" s="365"/>
      <c r="E46" s="88"/>
      <c r="F46" s="88"/>
      <c r="H46" s="78"/>
      <c r="I46" s="78"/>
      <c r="J46" s="78"/>
    </row>
    <row r="47" spans="1:10" ht="20.100000000000001" customHeight="1" x14ac:dyDescent="0.25">
      <c r="A47" s="344">
        <v>20</v>
      </c>
      <c r="B47" s="346" t="s">
        <v>238</v>
      </c>
      <c r="C47" s="121" t="s">
        <v>137</v>
      </c>
      <c r="D47" s="365">
        <v>11136</v>
      </c>
      <c r="E47" s="88"/>
      <c r="F47" s="88"/>
      <c r="H47" s="78"/>
      <c r="I47" s="78"/>
      <c r="J47" s="78"/>
    </row>
    <row r="48" spans="1:10" ht="20.100000000000001" customHeight="1" x14ac:dyDescent="0.25">
      <c r="A48" s="352"/>
      <c r="B48" s="354"/>
      <c r="C48" s="129"/>
      <c r="D48" s="365"/>
      <c r="E48" s="88"/>
      <c r="F48" s="88"/>
      <c r="H48" s="78"/>
      <c r="I48" s="78"/>
      <c r="J48" s="78"/>
    </row>
    <row r="49" spans="1:10" ht="20.100000000000001" customHeight="1" x14ac:dyDescent="0.25">
      <c r="A49" s="345"/>
      <c r="B49" s="347"/>
      <c r="C49" s="129"/>
      <c r="D49" s="365"/>
      <c r="E49" s="88"/>
      <c r="F49" s="88"/>
      <c r="H49" s="78"/>
      <c r="I49" s="78"/>
      <c r="J49" s="78"/>
    </row>
    <row r="50" spans="1:10" ht="20.100000000000001" customHeight="1" x14ac:dyDescent="0.25">
      <c r="A50" s="344">
        <v>21</v>
      </c>
      <c r="B50" s="346" t="s">
        <v>141</v>
      </c>
      <c r="C50" s="121" t="s">
        <v>129</v>
      </c>
      <c r="D50" s="365">
        <v>78</v>
      </c>
      <c r="E50" s="88"/>
      <c r="F50" s="88"/>
      <c r="H50" s="78"/>
      <c r="I50" s="78"/>
      <c r="J50" s="78"/>
    </row>
    <row r="51" spans="1:10" ht="20.100000000000001" customHeight="1" x14ac:dyDescent="0.25">
      <c r="A51" s="352"/>
      <c r="B51" s="354"/>
      <c r="C51" s="129"/>
      <c r="D51" s="365"/>
      <c r="E51" s="88"/>
      <c r="F51" s="88"/>
      <c r="H51" s="78"/>
      <c r="I51" s="78"/>
      <c r="J51" s="78"/>
    </row>
    <row r="52" spans="1:10" ht="20.100000000000001" customHeight="1" x14ac:dyDescent="0.25">
      <c r="A52" s="345"/>
      <c r="B52" s="347"/>
      <c r="C52" s="123"/>
      <c r="D52" s="365"/>
      <c r="E52" s="88"/>
      <c r="F52" s="88"/>
      <c r="H52" s="78"/>
      <c r="I52" s="78"/>
      <c r="J52" s="78"/>
    </row>
    <row r="53" spans="1:10" ht="20.100000000000001" customHeight="1" x14ac:dyDescent="0.25">
      <c r="A53" s="344">
        <v>22</v>
      </c>
      <c r="B53" s="346" t="s">
        <v>239</v>
      </c>
      <c r="C53" s="121" t="s">
        <v>28</v>
      </c>
      <c r="D53" s="365">
        <v>18</v>
      </c>
    </row>
    <row r="54" spans="1:10" ht="20.100000000000001" customHeight="1" x14ac:dyDescent="0.25">
      <c r="A54" s="352"/>
      <c r="B54" s="354"/>
      <c r="C54" s="129"/>
      <c r="D54" s="365"/>
    </row>
    <row r="55" spans="1:10" ht="20.100000000000001" customHeight="1" x14ac:dyDescent="0.25">
      <c r="A55" s="345"/>
      <c r="B55" s="347"/>
      <c r="C55" s="123"/>
      <c r="D55" s="365"/>
    </row>
    <row r="56" spans="1:10" ht="20.100000000000001" customHeight="1" x14ac:dyDescent="0.25">
      <c r="A56" s="344">
        <v>23</v>
      </c>
      <c r="B56" s="346" t="s">
        <v>241</v>
      </c>
      <c r="C56" s="121" t="s">
        <v>28</v>
      </c>
      <c r="D56" s="365">
        <v>17</v>
      </c>
    </row>
    <row r="57" spans="1:10" ht="20.100000000000001" customHeight="1" x14ac:dyDescent="0.25">
      <c r="A57" s="352"/>
      <c r="B57" s="354"/>
      <c r="C57" s="129"/>
      <c r="D57" s="365"/>
    </row>
    <row r="58" spans="1:10" ht="20.100000000000001" customHeight="1" x14ac:dyDescent="0.25">
      <c r="A58" s="345"/>
      <c r="B58" s="347"/>
      <c r="C58" s="123"/>
      <c r="D58" s="365"/>
    </row>
    <row r="59" spans="1:10" ht="20.100000000000001" customHeight="1" x14ac:dyDescent="0.25">
      <c r="A59" s="364">
        <v>24</v>
      </c>
      <c r="B59" s="346" t="s">
        <v>142</v>
      </c>
      <c r="C59" s="121" t="s">
        <v>129</v>
      </c>
      <c r="D59" s="351">
        <v>94</v>
      </c>
    </row>
    <row r="60" spans="1:10" ht="20.100000000000001" customHeight="1" x14ac:dyDescent="0.25">
      <c r="A60" s="344"/>
      <c r="B60" s="354"/>
      <c r="C60" s="129"/>
      <c r="D60" s="363"/>
    </row>
    <row r="61" spans="1:10" ht="20.100000000000001" customHeight="1" x14ac:dyDescent="0.25">
      <c r="A61" s="344"/>
      <c r="B61" s="347"/>
      <c r="C61" s="123"/>
      <c r="D61" s="350"/>
    </row>
    <row r="62" spans="1:10" ht="20.100000000000001" customHeight="1" x14ac:dyDescent="0.25">
      <c r="A62" s="117"/>
      <c r="B62" s="235" t="s">
        <v>206</v>
      </c>
      <c r="C62" s="119"/>
      <c r="D62" s="147"/>
    </row>
    <row r="63" spans="1:10" ht="20.100000000000001" customHeight="1" x14ac:dyDescent="0.25">
      <c r="A63" s="344">
        <v>25</v>
      </c>
      <c r="B63" s="346" t="s">
        <v>143</v>
      </c>
      <c r="C63" s="121" t="s">
        <v>28</v>
      </c>
      <c r="D63" s="350">
        <v>2</v>
      </c>
    </row>
    <row r="64" spans="1:10" ht="20.100000000000001" customHeight="1" x14ac:dyDescent="0.25">
      <c r="A64" s="345"/>
      <c r="B64" s="347"/>
      <c r="C64" s="123"/>
      <c r="D64" s="351"/>
    </row>
    <row r="65" spans="1:4" ht="20.100000000000001" customHeight="1" x14ac:dyDescent="0.25">
      <c r="A65" s="344">
        <v>26</v>
      </c>
      <c r="B65" s="346" t="s">
        <v>144</v>
      </c>
      <c r="C65" s="121" t="s">
        <v>129</v>
      </c>
      <c r="D65" s="350">
        <v>15</v>
      </c>
    </row>
    <row r="66" spans="1:4" ht="20.100000000000001" customHeight="1" x14ac:dyDescent="0.25">
      <c r="A66" s="352"/>
      <c r="B66" s="354"/>
      <c r="C66" s="129"/>
      <c r="D66" s="363"/>
    </row>
    <row r="67" spans="1:4" ht="20.100000000000001" customHeight="1" x14ac:dyDescent="0.25">
      <c r="A67" s="345"/>
      <c r="B67" s="347"/>
      <c r="C67" s="123"/>
      <c r="D67" s="351"/>
    </row>
    <row r="68" spans="1:4" ht="20.100000000000001" customHeight="1" x14ac:dyDescent="0.25">
      <c r="A68" s="344">
        <v>27</v>
      </c>
      <c r="B68" s="346" t="s">
        <v>242</v>
      </c>
      <c r="C68" s="121" t="s">
        <v>28</v>
      </c>
      <c r="D68" s="350">
        <v>7</v>
      </c>
    </row>
    <row r="69" spans="1:4" ht="20.100000000000001" customHeight="1" x14ac:dyDescent="0.25">
      <c r="A69" s="352"/>
      <c r="B69" s="354"/>
      <c r="C69" s="129"/>
      <c r="D69" s="363"/>
    </row>
    <row r="70" spans="1:4" ht="20.100000000000001" customHeight="1" x14ac:dyDescent="0.25">
      <c r="A70" s="345"/>
      <c r="B70" s="347"/>
      <c r="C70" s="123"/>
      <c r="D70" s="351"/>
    </row>
    <row r="71" spans="1:4" ht="20.100000000000001" customHeight="1" x14ac:dyDescent="0.25">
      <c r="A71" s="344">
        <v>28</v>
      </c>
      <c r="B71" s="346" t="s">
        <v>243</v>
      </c>
      <c r="C71" s="129" t="s">
        <v>68</v>
      </c>
      <c r="D71" s="356">
        <v>28.5</v>
      </c>
    </row>
    <row r="72" spans="1:4" ht="20.100000000000001" customHeight="1" x14ac:dyDescent="0.25">
      <c r="A72" s="352"/>
      <c r="B72" s="354"/>
      <c r="C72" s="129"/>
      <c r="D72" s="357"/>
    </row>
    <row r="73" spans="1:4" ht="20.100000000000001" customHeight="1" x14ac:dyDescent="0.25">
      <c r="A73" s="345"/>
      <c r="B73" s="347"/>
      <c r="C73" s="123"/>
      <c r="D73" s="359"/>
    </row>
    <row r="74" spans="1:4" ht="20.100000000000001" customHeight="1" x14ac:dyDescent="0.25">
      <c r="A74" s="344">
        <v>29</v>
      </c>
      <c r="B74" s="346" t="s">
        <v>244</v>
      </c>
      <c r="C74" s="129" t="s">
        <v>68</v>
      </c>
      <c r="D74" s="148"/>
    </row>
    <row r="75" spans="1:4" ht="20.100000000000001" customHeight="1" x14ac:dyDescent="0.25">
      <c r="A75" s="352"/>
      <c r="B75" s="354"/>
      <c r="C75" s="129"/>
      <c r="D75" s="148">
        <v>4</v>
      </c>
    </row>
    <row r="76" spans="1:4" ht="20.100000000000001" customHeight="1" x14ac:dyDescent="0.25">
      <c r="A76" s="345"/>
      <c r="B76" s="347"/>
      <c r="C76" s="129"/>
      <c r="D76" s="148"/>
    </row>
    <row r="77" spans="1:4" ht="20.100000000000001" customHeight="1" x14ac:dyDescent="0.25">
      <c r="A77" s="344">
        <v>30</v>
      </c>
      <c r="B77" s="346" t="s">
        <v>145</v>
      </c>
      <c r="C77" s="149" t="s">
        <v>68</v>
      </c>
      <c r="D77" s="360" t="s">
        <v>146</v>
      </c>
    </row>
    <row r="78" spans="1:4" ht="20.100000000000001" customHeight="1" x14ac:dyDescent="0.25">
      <c r="A78" s="352"/>
      <c r="B78" s="354"/>
      <c r="C78" s="150"/>
      <c r="D78" s="361"/>
    </row>
    <row r="79" spans="1:4" ht="20.100000000000001" customHeight="1" x14ac:dyDescent="0.25">
      <c r="A79" s="345"/>
      <c r="B79" s="347"/>
      <c r="C79" s="123"/>
      <c r="D79" s="362"/>
    </row>
    <row r="80" spans="1:4" ht="20.100000000000001" customHeight="1" x14ac:dyDescent="0.25">
      <c r="A80" s="344">
        <v>31</v>
      </c>
      <c r="B80" s="346" t="s">
        <v>147</v>
      </c>
      <c r="C80" s="149" t="s">
        <v>68</v>
      </c>
      <c r="D80" s="356">
        <v>0.6</v>
      </c>
    </row>
    <row r="81" spans="1:4" ht="20.100000000000001" customHeight="1" x14ac:dyDescent="0.25">
      <c r="A81" s="352"/>
      <c r="B81" s="354"/>
      <c r="C81" s="150"/>
      <c r="D81" s="357"/>
    </row>
    <row r="82" spans="1:4" ht="20.100000000000001" customHeight="1" thickBot="1" x14ac:dyDescent="0.3">
      <c r="A82" s="353"/>
      <c r="B82" s="355"/>
      <c r="C82" s="144"/>
      <c r="D82" s="358"/>
    </row>
    <row r="83" spans="1:4" ht="20.100000000000001" customHeight="1" x14ac:dyDescent="0.25"/>
    <row r="84" spans="1:4" ht="20.100000000000001" customHeight="1" x14ac:dyDescent="0.25"/>
    <row r="85" spans="1:4" ht="20.100000000000001" customHeight="1" x14ac:dyDescent="0.25"/>
    <row r="86" spans="1:4" ht="14.1" customHeight="1" x14ac:dyDescent="0.25"/>
    <row r="87" spans="1:4" ht="14.1" customHeight="1" x14ac:dyDescent="0.25"/>
    <row r="88" spans="1:4" ht="14.1" customHeight="1" x14ac:dyDescent="0.25"/>
    <row r="89" spans="1:4" ht="14.1" customHeight="1" x14ac:dyDescent="0.25"/>
    <row r="90" spans="1:4" ht="14.1" customHeight="1" x14ac:dyDescent="0.25"/>
    <row r="91" spans="1:4" ht="14.1" customHeight="1" x14ac:dyDescent="0.25"/>
    <row r="92" spans="1:4" ht="14.1" customHeight="1" x14ac:dyDescent="0.25"/>
    <row r="93" spans="1:4" ht="14.1" customHeight="1" x14ac:dyDescent="0.25"/>
    <row r="94" spans="1:4" ht="14.1" customHeight="1" x14ac:dyDescent="0.25"/>
    <row r="95" spans="1:4" ht="14.1" customHeight="1" x14ac:dyDescent="0.25"/>
    <row r="96" spans="1:4" ht="14.1" customHeight="1" x14ac:dyDescent="0.25"/>
    <row r="97" ht="14.1" customHeight="1" x14ac:dyDescent="0.25"/>
    <row r="98" ht="14.1" customHeight="1" x14ac:dyDescent="0.25"/>
    <row r="99" ht="7.5" customHeight="1" x14ac:dyDescent="0.25"/>
    <row r="100" ht="14.1" customHeight="1" x14ac:dyDescent="0.25"/>
    <row r="101" ht="14.1" customHeight="1" x14ac:dyDescent="0.25"/>
    <row r="102" ht="14.1" customHeight="1" x14ac:dyDescent="0.25"/>
    <row r="103" ht="7.5" customHeight="1" x14ac:dyDescent="0.25"/>
    <row r="104" ht="17.25" customHeight="1" x14ac:dyDescent="0.25"/>
    <row r="105" ht="14.1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9.5" customHeight="1" x14ac:dyDescent="0.25"/>
  </sheetData>
  <mergeCells count="69">
    <mergeCell ref="A5:A6"/>
    <mergeCell ref="B5:B6"/>
    <mergeCell ref="D5:D6"/>
    <mergeCell ref="A10:A11"/>
    <mergeCell ref="B10:B11"/>
    <mergeCell ref="D10:D11"/>
    <mergeCell ref="A15:A17"/>
    <mergeCell ref="B15:B17"/>
    <mergeCell ref="D15:D17"/>
    <mergeCell ref="A20:A21"/>
    <mergeCell ref="B20:B21"/>
    <mergeCell ref="D20:D21"/>
    <mergeCell ref="A26:A27"/>
    <mergeCell ref="B26:B27"/>
    <mergeCell ref="D26:D27"/>
    <mergeCell ref="A29:A31"/>
    <mergeCell ref="B29:B31"/>
    <mergeCell ref="D29:D31"/>
    <mergeCell ref="A32:A33"/>
    <mergeCell ref="B32:B33"/>
    <mergeCell ref="D32:D33"/>
    <mergeCell ref="A34:A35"/>
    <mergeCell ref="B34:B35"/>
    <mergeCell ref="D34:D35"/>
    <mergeCell ref="A41:A42"/>
    <mergeCell ref="B41:B42"/>
    <mergeCell ref="D41:D42"/>
    <mergeCell ref="A45:A46"/>
    <mergeCell ref="B45:B46"/>
    <mergeCell ref="D45:D46"/>
    <mergeCell ref="A47:A49"/>
    <mergeCell ref="B47:B49"/>
    <mergeCell ref="D47:D49"/>
    <mergeCell ref="A50:A52"/>
    <mergeCell ref="B50:B52"/>
    <mergeCell ref="D50:D52"/>
    <mergeCell ref="A53:A55"/>
    <mergeCell ref="B53:B55"/>
    <mergeCell ref="D53:D55"/>
    <mergeCell ref="A56:A58"/>
    <mergeCell ref="B56:B58"/>
    <mergeCell ref="D56:D58"/>
    <mergeCell ref="A59:A61"/>
    <mergeCell ref="B59:B61"/>
    <mergeCell ref="D59:D61"/>
    <mergeCell ref="A63:A64"/>
    <mergeCell ref="B63:B64"/>
    <mergeCell ref="D63:D64"/>
    <mergeCell ref="B65:B67"/>
    <mergeCell ref="D65:D67"/>
    <mergeCell ref="A68:A70"/>
    <mergeCell ref="B68:B70"/>
    <mergeCell ref="D68:D70"/>
    <mergeCell ref="A13:A14"/>
    <mergeCell ref="B13:B14"/>
    <mergeCell ref="C13:C14"/>
    <mergeCell ref="D13:D14"/>
    <mergeCell ref="A80:A82"/>
    <mergeCell ref="B80:B82"/>
    <mergeCell ref="D80:D82"/>
    <mergeCell ref="A71:A73"/>
    <mergeCell ref="B71:B73"/>
    <mergeCell ref="D71:D73"/>
    <mergeCell ref="A74:A76"/>
    <mergeCell ref="B74:B76"/>
    <mergeCell ref="A77:A79"/>
    <mergeCell ref="B77:B79"/>
    <mergeCell ref="D77:D79"/>
    <mergeCell ref="A65:A67"/>
  </mergeCells>
  <printOptions horizontalCentered="1"/>
  <pageMargins left="0.98425196850393704" right="0.59055118110236227" top="0.78740157480314965" bottom="0.78740157480314965" header="0.39370078740157483" footer="0.39370078740157483"/>
  <pageSetup paperSize="9" scale="77" fitToHeight="2" orientation="portrait" r:id="rId1"/>
  <headerFooter>
    <oddHeader>&amp;L&amp;"Arial,Fett"&amp;10
Formblatt F: Erfassung aller relevanten Daten zur Bewertung</oddHeader>
    <oddFooter>&amp;R&amp;"Arial,Standard"&amp;10Seite &amp;P / &amp;N</oddFooter>
  </headerFooter>
  <rowBreaks count="1" manualBreakCount="1">
    <brk id="42" max="3" man="1"/>
  </rowBreaks>
  <ignoredErrors>
    <ignoredError sqref="D24:D27 D4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88"/>
  <sheetViews>
    <sheetView showGridLines="0" view="pageLayout" zoomScale="70" zoomScaleNormal="100" zoomScalePageLayoutView="70" workbookViewId="0">
      <selection activeCell="M6" sqref="M6:N10"/>
    </sheetView>
  </sheetViews>
  <sheetFormatPr baseColWidth="10" defaultColWidth="0" defaultRowHeight="14.25" x14ac:dyDescent="0.25"/>
  <cols>
    <col min="1" max="1" width="1" style="94" customWidth="1"/>
    <col min="2" max="2" width="20.7109375" style="94" customWidth="1"/>
    <col min="3" max="3" width="5.85546875" style="94" customWidth="1"/>
    <col min="4" max="4" width="25.5703125" style="97" customWidth="1"/>
    <col min="5" max="5" width="5.7109375" style="97" customWidth="1"/>
    <col min="6" max="6" width="29" style="94" customWidth="1"/>
    <col min="7" max="7" width="12.28515625" style="77" customWidth="1"/>
    <col min="8" max="8" width="12.28515625" style="93" customWidth="1"/>
    <col min="9" max="11" width="15.140625" style="88" customWidth="1"/>
    <col min="12" max="12" width="9.5703125" style="88" hidden="1" customWidth="1"/>
    <col min="13" max="13" width="8" style="88" customWidth="1"/>
    <col min="14" max="14" width="8" style="78" customWidth="1"/>
    <col min="15" max="169" width="5" style="78" customWidth="1"/>
    <col min="170" max="16384" width="0" style="78" hidden="1"/>
  </cols>
  <sheetData>
    <row r="1" spans="1:14" ht="21" customHeight="1" thickBot="1" x14ac:dyDescent="0.3">
      <c r="A1" s="74"/>
      <c r="B1" s="74"/>
      <c r="C1" s="74"/>
      <c r="D1" s="95"/>
      <c r="E1" s="95"/>
      <c r="F1" s="74"/>
      <c r="G1" s="75"/>
      <c r="H1" s="76"/>
      <c r="I1" s="155"/>
      <c r="J1" s="155"/>
      <c r="K1" s="155"/>
      <c r="L1" s="155"/>
      <c r="M1" s="155"/>
      <c r="N1" s="73"/>
    </row>
    <row r="2" spans="1:14" ht="20.25" customHeight="1" thickBot="1" x14ac:dyDescent="0.3">
      <c r="A2" s="79"/>
      <c r="B2" s="109" t="s">
        <v>307</v>
      </c>
      <c r="C2" s="109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s="77" customFormat="1" ht="32.25" customHeight="1" x14ac:dyDescent="0.25">
      <c r="A3" s="450" t="s">
        <v>152</v>
      </c>
      <c r="B3" s="451"/>
      <c r="C3" s="452"/>
      <c r="D3" s="456" t="s">
        <v>153</v>
      </c>
      <c r="E3" s="452"/>
      <c r="F3" s="458" t="s">
        <v>154</v>
      </c>
      <c r="G3" s="460" t="s">
        <v>155</v>
      </c>
      <c r="H3" s="462" t="s">
        <v>156</v>
      </c>
      <c r="I3" s="464" t="s">
        <v>157</v>
      </c>
      <c r="J3" s="442" t="s">
        <v>0</v>
      </c>
      <c r="K3" s="443"/>
      <c r="L3" s="443"/>
      <c r="M3" s="443"/>
      <c r="N3" s="444"/>
    </row>
    <row r="4" spans="1:14" ht="31.5" customHeight="1" x14ac:dyDescent="0.25">
      <c r="A4" s="453"/>
      <c r="B4" s="454"/>
      <c r="C4" s="455"/>
      <c r="D4" s="457"/>
      <c r="E4" s="455"/>
      <c r="F4" s="459"/>
      <c r="G4" s="461"/>
      <c r="H4" s="463"/>
      <c r="I4" s="465"/>
      <c r="J4" s="156" t="s">
        <v>310</v>
      </c>
      <c r="K4" s="156" t="s">
        <v>158</v>
      </c>
      <c r="L4" s="157"/>
      <c r="M4" s="445" t="s">
        <v>159</v>
      </c>
      <c r="N4" s="446"/>
    </row>
    <row r="5" spans="1:14" ht="15" customHeight="1" x14ac:dyDescent="0.25">
      <c r="A5" s="158"/>
      <c r="B5" s="159" t="s">
        <v>119</v>
      </c>
      <c r="C5" s="159"/>
      <c r="D5" s="160"/>
      <c r="E5" s="160"/>
      <c r="F5" s="160"/>
      <c r="G5" s="160"/>
      <c r="H5" s="160"/>
      <c r="I5" s="160"/>
      <c r="J5" s="161"/>
      <c r="K5" s="161"/>
      <c r="L5" s="161"/>
      <c r="M5" s="162"/>
      <c r="N5" s="163"/>
    </row>
    <row r="6" spans="1:14" ht="15" customHeight="1" x14ac:dyDescent="0.25">
      <c r="A6" s="164"/>
      <c r="B6" s="416" t="s">
        <v>120</v>
      </c>
      <c r="C6" s="417"/>
      <c r="D6" s="346" t="s">
        <v>160</v>
      </c>
      <c r="E6" s="381"/>
      <c r="F6" s="165" t="s">
        <v>161</v>
      </c>
      <c r="G6" s="393" t="s">
        <v>162</v>
      </c>
      <c r="H6" s="166">
        <v>5</v>
      </c>
      <c r="I6" s="387">
        <v>8.5</v>
      </c>
      <c r="J6" s="447">
        <v>4.91</v>
      </c>
      <c r="K6" s="390">
        <v>3</v>
      </c>
      <c r="L6" s="398">
        <f>I6*K6</f>
        <v>25.5</v>
      </c>
      <c r="M6" s="401">
        <f>IF(ISBLANK(K6)," ",L6)</f>
        <v>25.5</v>
      </c>
      <c r="N6" s="402"/>
    </row>
    <row r="7" spans="1:14" ht="15" customHeight="1" x14ac:dyDescent="0.25">
      <c r="A7" s="167"/>
      <c r="B7" s="418"/>
      <c r="C7" s="419"/>
      <c r="D7" s="354"/>
      <c r="E7" s="382"/>
      <c r="F7" s="168" t="s">
        <v>163</v>
      </c>
      <c r="G7" s="394"/>
      <c r="H7" s="169">
        <v>4</v>
      </c>
      <c r="I7" s="388"/>
      <c r="J7" s="448"/>
      <c r="K7" s="391"/>
      <c r="L7" s="399"/>
      <c r="M7" s="403"/>
      <c r="N7" s="404"/>
    </row>
    <row r="8" spans="1:14" ht="15" customHeight="1" x14ac:dyDescent="0.25">
      <c r="A8" s="167"/>
      <c r="B8" s="418"/>
      <c r="C8" s="419"/>
      <c r="D8" s="354"/>
      <c r="E8" s="382"/>
      <c r="F8" s="168" t="s">
        <v>164</v>
      </c>
      <c r="G8" s="394"/>
      <c r="H8" s="169">
        <v>3</v>
      </c>
      <c r="I8" s="388"/>
      <c r="J8" s="448"/>
      <c r="K8" s="391"/>
      <c r="L8" s="399"/>
      <c r="M8" s="403"/>
      <c r="N8" s="404"/>
    </row>
    <row r="9" spans="1:14" ht="15" customHeight="1" x14ac:dyDescent="0.25">
      <c r="A9" s="167"/>
      <c r="B9" s="418"/>
      <c r="C9" s="419"/>
      <c r="D9" s="354"/>
      <c r="E9" s="382"/>
      <c r="F9" s="168" t="s">
        <v>165</v>
      </c>
      <c r="G9" s="394"/>
      <c r="H9" s="169">
        <v>2</v>
      </c>
      <c r="I9" s="388"/>
      <c r="J9" s="448"/>
      <c r="K9" s="391"/>
      <c r="L9" s="399"/>
      <c r="M9" s="403"/>
      <c r="N9" s="404"/>
    </row>
    <row r="10" spans="1:14" ht="15" customHeight="1" x14ac:dyDescent="0.25">
      <c r="A10" s="167"/>
      <c r="B10" s="418"/>
      <c r="C10" s="419"/>
      <c r="D10" s="347"/>
      <c r="E10" s="411"/>
      <c r="F10" s="170" t="s">
        <v>166</v>
      </c>
      <c r="G10" s="395"/>
      <c r="H10" s="171">
        <v>1</v>
      </c>
      <c r="I10" s="396"/>
      <c r="J10" s="449"/>
      <c r="K10" s="397"/>
      <c r="L10" s="400"/>
      <c r="M10" s="405"/>
      <c r="N10" s="406"/>
    </row>
    <row r="11" spans="1:14" ht="15" customHeight="1" x14ac:dyDescent="0.25">
      <c r="A11" s="167"/>
      <c r="B11" s="418"/>
      <c r="C11" s="419"/>
      <c r="D11" s="346" t="s">
        <v>126</v>
      </c>
      <c r="E11" s="381"/>
      <c r="F11" s="165" t="s">
        <v>167</v>
      </c>
      <c r="G11" s="384" t="s">
        <v>168</v>
      </c>
      <c r="H11" s="166">
        <v>5</v>
      </c>
      <c r="I11" s="387">
        <v>8.5</v>
      </c>
      <c r="J11" s="439">
        <v>0.63800000000000001</v>
      </c>
      <c r="K11" s="390">
        <v>5</v>
      </c>
      <c r="L11" s="398">
        <f>I11*K11</f>
        <v>42.5</v>
      </c>
      <c r="M11" s="401">
        <f>IF(ISBLANK(K11)," ",L11)</f>
        <v>42.5</v>
      </c>
      <c r="N11" s="402"/>
    </row>
    <row r="12" spans="1:14" ht="15" customHeight="1" x14ac:dyDescent="0.25">
      <c r="A12" s="167"/>
      <c r="B12" s="418"/>
      <c r="C12" s="419"/>
      <c r="D12" s="354"/>
      <c r="E12" s="382"/>
      <c r="F12" s="168" t="s">
        <v>169</v>
      </c>
      <c r="G12" s="385"/>
      <c r="H12" s="169">
        <v>4</v>
      </c>
      <c r="I12" s="388"/>
      <c r="J12" s="440"/>
      <c r="K12" s="391"/>
      <c r="L12" s="399"/>
      <c r="M12" s="403"/>
      <c r="N12" s="404"/>
    </row>
    <row r="13" spans="1:14" ht="15" customHeight="1" x14ac:dyDescent="0.25">
      <c r="A13" s="167"/>
      <c r="B13" s="418"/>
      <c r="C13" s="419"/>
      <c r="D13" s="354"/>
      <c r="E13" s="382"/>
      <c r="F13" s="168" t="s">
        <v>170</v>
      </c>
      <c r="G13" s="385"/>
      <c r="H13" s="169">
        <v>3</v>
      </c>
      <c r="I13" s="388"/>
      <c r="J13" s="440"/>
      <c r="K13" s="391"/>
      <c r="L13" s="399"/>
      <c r="M13" s="403"/>
      <c r="N13" s="404"/>
    </row>
    <row r="14" spans="1:14" ht="15" customHeight="1" x14ac:dyDescent="0.25">
      <c r="A14" s="167"/>
      <c r="B14" s="418"/>
      <c r="C14" s="419"/>
      <c r="D14" s="354"/>
      <c r="E14" s="382"/>
      <c r="F14" s="168" t="s">
        <v>171</v>
      </c>
      <c r="G14" s="385"/>
      <c r="H14" s="169">
        <v>2</v>
      </c>
      <c r="I14" s="388"/>
      <c r="J14" s="440"/>
      <c r="K14" s="391"/>
      <c r="L14" s="399"/>
      <c r="M14" s="403"/>
      <c r="N14" s="404"/>
    </row>
    <row r="15" spans="1:14" ht="15" customHeight="1" x14ac:dyDescent="0.25">
      <c r="A15" s="172"/>
      <c r="B15" s="420"/>
      <c r="C15" s="421"/>
      <c r="D15" s="347"/>
      <c r="E15" s="411"/>
      <c r="F15" s="170" t="s">
        <v>172</v>
      </c>
      <c r="G15" s="412"/>
      <c r="H15" s="171">
        <v>1</v>
      </c>
      <c r="I15" s="396"/>
      <c r="J15" s="441"/>
      <c r="K15" s="397"/>
      <c r="L15" s="400"/>
      <c r="M15" s="405"/>
      <c r="N15" s="406"/>
    </row>
    <row r="16" spans="1:14" ht="15" customHeight="1" x14ac:dyDescent="0.25">
      <c r="A16" s="164"/>
      <c r="B16" s="416" t="s">
        <v>128</v>
      </c>
      <c r="C16" s="417"/>
      <c r="D16" s="346" t="s">
        <v>321</v>
      </c>
      <c r="E16" s="381"/>
      <c r="F16" s="165" t="s">
        <v>173</v>
      </c>
      <c r="G16" s="384" t="s">
        <v>30</v>
      </c>
      <c r="H16" s="166">
        <v>5</v>
      </c>
      <c r="I16" s="387">
        <v>7</v>
      </c>
      <c r="J16" s="426">
        <v>71</v>
      </c>
      <c r="K16" s="390">
        <v>3</v>
      </c>
      <c r="L16" s="398">
        <f>I16*K16</f>
        <v>21</v>
      </c>
      <c r="M16" s="401">
        <f>IF(ISBLANK(K16)," ",L16)</f>
        <v>21</v>
      </c>
      <c r="N16" s="402"/>
    </row>
    <row r="17" spans="1:14" ht="15" customHeight="1" x14ac:dyDescent="0.25">
      <c r="A17" s="167"/>
      <c r="B17" s="418"/>
      <c r="C17" s="419"/>
      <c r="D17" s="354"/>
      <c r="E17" s="382"/>
      <c r="F17" s="168" t="s">
        <v>174</v>
      </c>
      <c r="G17" s="385"/>
      <c r="H17" s="169">
        <v>4</v>
      </c>
      <c r="I17" s="388"/>
      <c r="J17" s="391"/>
      <c r="K17" s="391"/>
      <c r="L17" s="399"/>
      <c r="M17" s="403"/>
      <c r="N17" s="404"/>
    </row>
    <row r="18" spans="1:14" ht="15" customHeight="1" x14ac:dyDescent="0.25">
      <c r="A18" s="167"/>
      <c r="B18" s="418"/>
      <c r="C18" s="419"/>
      <c r="D18" s="354"/>
      <c r="E18" s="382"/>
      <c r="F18" s="168" t="s">
        <v>148</v>
      </c>
      <c r="G18" s="385"/>
      <c r="H18" s="169">
        <v>3</v>
      </c>
      <c r="I18" s="388"/>
      <c r="J18" s="391"/>
      <c r="K18" s="391"/>
      <c r="L18" s="399"/>
      <c r="M18" s="403"/>
      <c r="N18" s="404"/>
    </row>
    <row r="19" spans="1:14" ht="15" customHeight="1" x14ac:dyDescent="0.25">
      <c r="A19" s="167"/>
      <c r="B19" s="418"/>
      <c r="C19" s="419"/>
      <c r="D19" s="354"/>
      <c r="E19" s="382"/>
      <c r="F19" s="168" t="s">
        <v>175</v>
      </c>
      <c r="G19" s="385"/>
      <c r="H19" s="169">
        <v>2</v>
      </c>
      <c r="I19" s="388"/>
      <c r="J19" s="391"/>
      <c r="K19" s="391"/>
      <c r="L19" s="399"/>
      <c r="M19" s="403"/>
      <c r="N19" s="404"/>
    </row>
    <row r="20" spans="1:14" ht="15" customHeight="1" x14ac:dyDescent="0.25">
      <c r="A20" s="167"/>
      <c r="B20" s="418"/>
      <c r="C20" s="419"/>
      <c r="D20" s="347"/>
      <c r="E20" s="411"/>
      <c r="F20" s="170" t="s">
        <v>176</v>
      </c>
      <c r="G20" s="412"/>
      <c r="H20" s="171">
        <v>1</v>
      </c>
      <c r="I20" s="396"/>
      <c r="J20" s="397"/>
      <c r="K20" s="397"/>
      <c r="L20" s="400"/>
      <c r="M20" s="405"/>
      <c r="N20" s="406"/>
    </row>
    <row r="21" spans="1:14" ht="15" customHeight="1" x14ac:dyDescent="0.25">
      <c r="A21" s="167"/>
      <c r="B21" s="418"/>
      <c r="C21" s="419"/>
      <c r="D21" s="346" t="s">
        <v>149</v>
      </c>
      <c r="E21" s="381"/>
      <c r="F21" s="165" t="s">
        <v>312</v>
      </c>
      <c r="G21" s="384" t="s">
        <v>177</v>
      </c>
      <c r="H21" s="166">
        <v>5</v>
      </c>
      <c r="I21" s="387">
        <v>8.5</v>
      </c>
      <c r="J21" s="423">
        <v>3</v>
      </c>
      <c r="K21" s="390">
        <v>4</v>
      </c>
      <c r="L21" s="398">
        <f>I21*K21</f>
        <v>34</v>
      </c>
      <c r="M21" s="401">
        <f>IF(ISBLANK(K21)," ",L21)</f>
        <v>34</v>
      </c>
      <c r="N21" s="402"/>
    </row>
    <row r="22" spans="1:14" ht="15" customHeight="1" x14ac:dyDescent="0.25">
      <c r="A22" s="167"/>
      <c r="B22" s="418"/>
      <c r="C22" s="419"/>
      <c r="D22" s="354"/>
      <c r="E22" s="382"/>
      <c r="F22" s="173">
        <v>3</v>
      </c>
      <c r="G22" s="385"/>
      <c r="H22" s="169">
        <v>4</v>
      </c>
      <c r="I22" s="388"/>
      <c r="J22" s="424"/>
      <c r="K22" s="391"/>
      <c r="L22" s="399"/>
      <c r="M22" s="403"/>
      <c r="N22" s="404"/>
    </row>
    <row r="23" spans="1:14" ht="15" customHeight="1" x14ac:dyDescent="0.25">
      <c r="A23" s="167"/>
      <c r="B23" s="418"/>
      <c r="C23" s="419"/>
      <c r="D23" s="354"/>
      <c r="E23" s="382"/>
      <c r="F23" s="173">
        <v>2</v>
      </c>
      <c r="G23" s="385"/>
      <c r="H23" s="169">
        <v>3</v>
      </c>
      <c r="I23" s="388"/>
      <c r="J23" s="424"/>
      <c r="K23" s="391"/>
      <c r="L23" s="399"/>
      <c r="M23" s="403"/>
      <c r="N23" s="404"/>
    </row>
    <row r="24" spans="1:14" ht="15" customHeight="1" x14ac:dyDescent="0.25">
      <c r="A24" s="167"/>
      <c r="B24" s="418"/>
      <c r="C24" s="419"/>
      <c r="D24" s="354"/>
      <c r="E24" s="382"/>
      <c r="F24" s="173">
        <v>1</v>
      </c>
      <c r="G24" s="385"/>
      <c r="H24" s="169">
        <v>2</v>
      </c>
      <c r="I24" s="388"/>
      <c r="J24" s="424"/>
      <c r="K24" s="391"/>
      <c r="L24" s="399"/>
      <c r="M24" s="403"/>
      <c r="N24" s="404"/>
    </row>
    <row r="25" spans="1:14" ht="15" customHeight="1" x14ac:dyDescent="0.25">
      <c r="A25" s="167"/>
      <c r="B25" s="418"/>
      <c r="C25" s="419"/>
      <c r="D25" s="347"/>
      <c r="E25" s="411"/>
      <c r="F25" s="170" t="s">
        <v>313</v>
      </c>
      <c r="G25" s="412"/>
      <c r="H25" s="171">
        <v>1</v>
      </c>
      <c r="I25" s="396"/>
      <c r="J25" s="425"/>
      <c r="K25" s="397"/>
      <c r="L25" s="400"/>
      <c r="M25" s="405"/>
      <c r="N25" s="406"/>
    </row>
    <row r="26" spans="1:14" ht="15" customHeight="1" x14ac:dyDescent="0.25">
      <c r="A26" s="167"/>
      <c r="B26" s="418"/>
      <c r="C26" s="419"/>
      <c r="D26" s="346" t="s">
        <v>311</v>
      </c>
      <c r="E26" s="381"/>
      <c r="F26" s="165" t="s">
        <v>314</v>
      </c>
      <c r="G26" s="384" t="s">
        <v>177</v>
      </c>
      <c r="H26" s="166">
        <v>5</v>
      </c>
      <c r="I26" s="387">
        <v>8.5</v>
      </c>
      <c r="J26" s="423">
        <v>6</v>
      </c>
      <c r="K26" s="390">
        <v>5</v>
      </c>
      <c r="L26" s="398">
        <f>I26*K26</f>
        <v>42.5</v>
      </c>
      <c r="M26" s="401">
        <f>IF(ISBLANK(K26)," ",L26)</f>
        <v>42.5</v>
      </c>
      <c r="N26" s="402"/>
    </row>
    <row r="27" spans="1:14" ht="15" customHeight="1" x14ac:dyDescent="0.25">
      <c r="A27" s="167"/>
      <c r="B27" s="418"/>
      <c r="C27" s="419"/>
      <c r="D27" s="354"/>
      <c r="E27" s="382"/>
      <c r="F27" s="173">
        <v>4</v>
      </c>
      <c r="G27" s="385"/>
      <c r="H27" s="169">
        <v>4</v>
      </c>
      <c r="I27" s="388"/>
      <c r="J27" s="424"/>
      <c r="K27" s="391"/>
      <c r="L27" s="399"/>
      <c r="M27" s="403"/>
      <c r="N27" s="404"/>
    </row>
    <row r="28" spans="1:14" ht="15" customHeight="1" x14ac:dyDescent="0.25">
      <c r="A28" s="167"/>
      <c r="B28" s="418"/>
      <c r="C28" s="419"/>
      <c r="D28" s="354"/>
      <c r="E28" s="382"/>
      <c r="F28" s="173">
        <v>3</v>
      </c>
      <c r="G28" s="385"/>
      <c r="H28" s="169">
        <v>3</v>
      </c>
      <c r="I28" s="388"/>
      <c r="J28" s="424"/>
      <c r="K28" s="391"/>
      <c r="L28" s="399"/>
      <c r="M28" s="403"/>
      <c r="N28" s="404"/>
    </row>
    <row r="29" spans="1:14" ht="15" customHeight="1" x14ac:dyDescent="0.25">
      <c r="A29" s="167"/>
      <c r="B29" s="418"/>
      <c r="C29" s="419"/>
      <c r="D29" s="354"/>
      <c r="E29" s="382"/>
      <c r="F29" s="173">
        <v>2</v>
      </c>
      <c r="G29" s="385"/>
      <c r="H29" s="169">
        <v>2</v>
      </c>
      <c r="I29" s="388"/>
      <c r="J29" s="424"/>
      <c r="K29" s="391"/>
      <c r="L29" s="399"/>
      <c r="M29" s="403"/>
      <c r="N29" s="404"/>
    </row>
    <row r="30" spans="1:14" ht="15" customHeight="1" x14ac:dyDescent="0.25">
      <c r="A30" s="172"/>
      <c r="B30" s="420"/>
      <c r="C30" s="421"/>
      <c r="D30" s="347"/>
      <c r="E30" s="411"/>
      <c r="F30" s="174" t="s">
        <v>166</v>
      </c>
      <c r="G30" s="412"/>
      <c r="H30" s="171">
        <v>1</v>
      </c>
      <c r="I30" s="396"/>
      <c r="J30" s="425"/>
      <c r="K30" s="397"/>
      <c r="L30" s="400"/>
      <c r="M30" s="405"/>
      <c r="N30" s="406"/>
    </row>
    <row r="31" spans="1:14" ht="15" customHeight="1" x14ac:dyDescent="0.25">
      <c r="A31" s="158"/>
      <c r="B31" s="159" t="s">
        <v>130</v>
      </c>
      <c r="C31" s="159"/>
      <c r="D31" s="160"/>
      <c r="E31" s="160"/>
      <c r="F31" s="159"/>
      <c r="G31" s="175"/>
      <c r="H31" s="160"/>
      <c r="I31" s="176"/>
      <c r="J31" s="177"/>
      <c r="K31" s="177"/>
      <c r="L31" s="177"/>
      <c r="M31" s="177"/>
      <c r="N31" s="178"/>
    </row>
    <row r="32" spans="1:14" ht="15" customHeight="1" x14ac:dyDescent="0.25">
      <c r="A32" s="164"/>
      <c r="B32" s="416" t="s">
        <v>131</v>
      </c>
      <c r="C32" s="417"/>
      <c r="D32" s="346" t="s">
        <v>132</v>
      </c>
      <c r="E32" s="381"/>
      <c r="F32" s="165" t="s">
        <v>178</v>
      </c>
      <c r="G32" s="433" t="s">
        <v>179</v>
      </c>
      <c r="H32" s="166">
        <v>5</v>
      </c>
      <c r="I32" s="387">
        <v>7</v>
      </c>
      <c r="J32" s="436">
        <v>17788.3</v>
      </c>
      <c r="K32" s="390">
        <v>5</v>
      </c>
      <c r="L32" s="398">
        <f>I32*K32</f>
        <v>35</v>
      </c>
      <c r="M32" s="401">
        <f>IF(ISBLANK(K32)," ",L32)</f>
        <v>35</v>
      </c>
      <c r="N32" s="402"/>
    </row>
    <row r="33" spans="1:14" ht="15" customHeight="1" x14ac:dyDescent="0.25">
      <c r="A33" s="167"/>
      <c r="B33" s="418"/>
      <c r="C33" s="419"/>
      <c r="D33" s="354"/>
      <c r="E33" s="382"/>
      <c r="F33" s="179" t="s">
        <v>180</v>
      </c>
      <c r="G33" s="434"/>
      <c r="H33" s="169">
        <v>4</v>
      </c>
      <c r="I33" s="388"/>
      <c r="J33" s="437"/>
      <c r="K33" s="391"/>
      <c r="L33" s="399"/>
      <c r="M33" s="403"/>
      <c r="N33" s="404"/>
    </row>
    <row r="34" spans="1:14" ht="15" customHeight="1" x14ac:dyDescent="0.25">
      <c r="A34" s="167"/>
      <c r="B34" s="418"/>
      <c r="C34" s="419"/>
      <c r="D34" s="354"/>
      <c r="E34" s="382"/>
      <c r="F34" s="179" t="s">
        <v>181</v>
      </c>
      <c r="G34" s="434"/>
      <c r="H34" s="169">
        <v>3</v>
      </c>
      <c r="I34" s="388"/>
      <c r="J34" s="437"/>
      <c r="K34" s="391"/>
      <c r="L34" s="399"/>
      <c r="M34" s="403"/>
      <c r="N34" s="404"/>
    </row>
    <row r="35" spans="1:14" ht="15" customHeight="1" x14ac:dyDescent="0.25">
      <c r="A35" s="167"/>
      <c r="B35" s="418"/>
      <c r="C35" s="419"/>
      <c r="D35" s="354"/>
      <c r="E35" s="382"/>
      <c r="F35" s="168" t="s">
        <v>182</v>
      </c>
      <c r="G35" s="434"/>
      <c r="H35" s="169">
        <v>2</v>
      </c>
      <c r="I35" s="388"/>
      <c r="J35" s="437"/>
      <c r="K35" s="391"/>
      <c r="L35" s="399"/>
      <c r="M35" s="403"/>
      <c r="N35" s="404"/>
    </row>
    <row r="36" spans="1:14" ht="15" customHeight="1" x14ac:dyDescent="0.25">
      <c r="A36" s="167"/>
      <c r="B36" s="418"/>
      <c r="C36" s="419"/>
      <c r="D36" s="347"/>
      <c r="E36" s="411"/>
      <c r="F36" s="170" t="s">
        <v>183</v>
      </c>
      <c r="G36" s="435"/>
      <c r="H36" s="171">
        <v>1</v>
      </c>
      <c r="I36" s="396"/>
      <c r="J36" s="438"/>
      <c r="K36" s="397"/>
      <c r="L36" s="400"/>
      <c r="M36" s="405"/>
      <c r="N36" s="406"/>
    </row>
    <row r="37" spans="1:14" ht="15" customHeight="1" x14ac:dyDescent="0.25">
      <c r="A37" s="167"/>
      <c r="B37" s="418"/>
      <c r="C37" s="419"/>
      <c r="D37" s="346" t="s">
        <v>134</v>
      </c>
      <c r="E37" s="381"/>
      <c r="F37" s="165" t="s">
        <v>111</v>
      </c>
      <c r="G37" s="384" t="s">
        <v>50</v>
      </c>
      <c r="H37" s="166">
        <v>5</v>
      </c>
      <c r="I37" s="387">
        <v>7</v>
      </c>
      <c r="J37" s="426" t="s">
        <v>308</v>
      </c>
      <c r="K37" s="390">
        <v>4</v>
      </c>
      <c r="L37" s="398">
        <f>I37*K37</f>
        <v>28</v>
      </c>
      <c r="M37" s="427">
        <f>IF(ISBLANK(K37)," ",L37)</f>
        <v>28</v>
      </c>
      <c r="N37" s="428"/>
    </row>
    <row r="38" spans="1:14" ht="15" customHeight="1" x14ac:dyDescent="0.25">
      <c r="A38" s="167"/>
      <c r="B38" s="418"/>
      <c r="C38" s="419"/>
      <c r="D38" s="354"/>
      <c r="E38" s="382"/>
      <c r="F38" s="179" t="s">
        <v>135</v>
      </c>
      <c r="G38" s="385"/>
      <c r="H38" s="180">
        <v>4</v>
      </c>
      <c r="I38" s="388"/>
      <c r="J38" s="391"/>
      <c r="K38" s="391"/>
      <c r="L38" s="399"/>
      <c r="M38" s="429"/>
      <c r="N38" s="430"/>
    </row>
    <row r="39" spans="1:14" ht="15" customHeight="1" x14ac:dyDescent="0.25">
      <c r="A39" s="167"/>
      <c r="B39" s="418"/>
      <c r="C39" s="419"/>
      <c r="D39" s="354"/>
      <c r="E39" s="382"/>
      <c r="F39" s="179" t="s">
        <v>184</v>
      </c>
      <c r="G39" s="385"/>
      <c r="H39" s="180">
        <v>3</v>
      </c>
      <c r="I39" s="388"/>
      <c r="J39" s="391"/>
      <c r="K39" s="391"/>
      <c r="L39" s="399"/>
      <c r="M39" s="429"/>
      <c r="N39" s="430"/>
    </row>
    <row r="40" spans="1:14" ht="15" customHeight="1" x14ac:dyDescent="0.25">
      <c r="A40" s="167"/>
      <c r="B40" s="418"/>
      <c r="C40" s="419"/>
      <c r="D40" s="354"/>
      <c r="E40" s="382"/>
      <c r="F40" s="168" t="s">
        <v>185</v>
      </c>
      <c r="G40" s="385"/>
      <c r="H40" s="169">
        <v>2</v>
      </c>
      <c r="I40" s="388"/>
      <c r="J40" s="391"/>
      <c r="K40" s="391"/>
      <c r="L40" s="399"/>
      <c r="M40" s="429"/>
      <c r="N40" s="430"/>
    </row>
    <row r="41" spans="1:14" ht="15" customHeight="1" x14ac:dyDescent="0.25">
      <c r="A41" s="172"/>
      <c r="B41" s="420"/>
      <c r="C41" s="421"/>
      <c r="D41" s="347"/>
      <c r="E41" s="411"/>
      <c r="F41" s="170" t="s">
        <v>186</v>
      </c>
      <c r="G41" s="412"/>
      <c r="H41" s="171">
        <v>1</v>
      </c>
      <c r="I41" s="396"/>
      <c r="J41" s="397"/>
      <c r="K41" s="397"/>
      <c r="L41" s="400"/>
      <c r="M41" s="431"/>
      <c r="N41" s="432"/>
    </row>
    <row r="42" spans="1:14" ht="15" customHeight="1" x14ac:dyDescent="0.25">
      <c r="A42" s="164"/>
      <c r="B42" s="416" t="s">
        <v>187</v>
      </c>
      <c r="C42" s="417"/>
      <c r="D42" s="422" t="s">
        <v>188</v>
      </c>
      <c r="E42" s="381"/>
      <c r="F42" s="165" t="s">
        <v>189</v>
      </c>
      <c r="G42" s="384" t="s">
        <v>190</v>
      </c>
      <c r="H42" s="166">
        <v>5</v>
      </c>
      <c r="I42" s="387">
        <v>8.5</v>
      </c>
      <c r="J42" s="423">
        <v>533</v>
      </c>
      <c r="K42" s="390">
        <v>1</v>
      </c>
      <c r="L42" s="398">
        <f>I42*K42</f>
        <v>8.5</v>
      </c>
      <c r="M42" s="401">
        <f>IF(ISBLANK(K42)," ",L42)</f>
        <v>8.5</v>
      </c>
      <c r="N42" s="402"/>
    </row>
    <row r="43" spans="1:14" ht="15" customHeight="1" x14ac:dyDescent="0.25">
      <c r="A43" s="167"/>
      <c r="B43" s="418"/>
      <c r="C43" s="419"/>
      <c r="D43" s="354"/>
      <c r="E43" s="382"/>
      <c r="F43" s="168" t="s">
        <v>191</v>
      </c>
      <c r="G43" s="385"/>
      <c r="H43" s="169">
        <v>4</v>
      </c>
      <c r="I43" s="388"/>
      <c r="J43" s="424"/>
      <c r="K43" s="391"/>
      <c r="L43" s="399"/>
      <c r="M43" s="403"/>
      <c r="N43" s="404"/>
    </row>
    <row r="44" spans="1:14" ht="15" customHeight="1" x14ac:dyDescent="0.25">
      <c r="A44" s="167"/>
      <c r="B44" s="418"/>
      <c r="C44" s="419"/>
      <c r="D44" s="354"/>
      <c r="E44" s="382"/>
      <c r="F44" s="168" t="s">
        <v>192</v>
      </c>
      <c r="G44" s="385"/>
      <c r="H44" s="169">
        <v>3</v>
      </c>
      <c r="I44" s="388"/>
      <c r="J44" s="424"/>
      <c r="K44" s="391"/>
      <c r="L44" s="399"/>
      <c r="M44" s="403"/>
      <c r="N44" s="404"/>
    </row>
    <row r="45" spans="1:14" ht="15" customHeight="1" x14ac:dyDescent="0.25">
      <c r="A45" s="167"/>
      <c r="B45" s="418"/>
      <c r="C45" s="419"/>
      <c r="D45" s="354"/>
      <c r="E45" s="382"/>
      <c r="F45" s="168" t="s">
        <v>193</v>
      </c>
      <c r="G45" s="385"/>
      <c r="H45" s="169">
        <v>2</v>
      </c>
      <c r="I45" s="388"/>
      <c r="J45" s="424"/>
      <c r="K45" s="391"/>
      <c r="L45" s="399"/>
      <c r="M45" s="403"/>
      <c r="N45" s="404"/>
    </row>
    <row r="46" spans="1:14" ht="15" customHeight="1" x14ac:dyDescent="0.25">
      <c r="A46" s="172"/>
      <c r="B46" s="420"/>
      <c r="C46" s="421"/>
      <c r="D46" s="347"/>
      <c r="E46" s="411"/>
      <c r="F46" s="181" t="s">
        <v>194</v>
      </c>
      <c r="G46" s="412"/>
      <c r="H46" s="171">
        <v>1</v>
      </c>
      <c r="I46" s="396"/>
      <c r="J46" s="425"/>
      <c r="K46" s="397"/>
      <c r="L46" s="400"/>
      <c r="M46" s="405"/>
      <c r="N46" s="406"/>
    </row>
    <row r="47" spans="1:14" ht="15" customHeight="1" x14ac:dyDescent="0.25">
      <c r="A47" s="158"/>
      <c r="B47" s="159" t="s">
        <v>139</v>
      </c>
      <c r="C47" s="159"/>
      <c r="D47" s="160"/>
      <c r="E47" s="160"/>
      <c r="F47" s="182"/>
      <c r="G47" s="160"/>
      <c r="H47" s="160"/>
      <c r="I47" s="177"/>
      <c r="J47" s="177"/>
      <c r="K47" s="177"/>
      <c r="L47" s="177"/>
      <c r="M47" s="177"/>
      <c r="N47" s="178"/>
    </row>
    <row r="48" spans="1:14" ht="15" customHeight="1" x14ac:dyDescent="0.25">
      <c r="A48" s="164"/>
      <c r="B48" s="416" t="s">
        <v>140</v>
      </c>
      <c r="C48" s="417"/>
      <c r="D48" s="346" t="s">
        <v>195</v>
      </c>
      <c r="E48" s="381" t="s">
        <v>196</v>
      </c>
      <c r="F48" s="183" t="s">
        <v>197</v>
      </c>
      <c r="G48" s="384" t="s">
        <v>198</v>
      </c>
      <c r="H48" s="166">
        <v>5</v>
      </c>
      <c r="I48" s="387">
        <v>7</v>
      </c>
      <c r="J48" s="390">
        <v>78</v>
      </c>
      <c r="K48" s="390">
        <v>4</v>
      </c>
      <c r="L48" s="398">
        <f>I48*K48</f>
        <v>28</v>
      </c>
      <c r="M48" s="401">
        <f>IF(ISBLANK(K48)," ",L48)</f>
        <v>28</v>
      </c>
      <c r="N48" s="402"/>
    </row>
    <row r="49" spans="1:14" ht="15" customHeight="1" x14ac:dyDescent="0.25">
      <c r="A49" s="167"/>
      <c r="B49" s="418"/>
      <c r="C49" s="419"/>
      <c r="D49" s="354"/>
      <c r="E49" s="382"/>
      <c r="F49" s="184" t="s">
        <v>199</v>
      </c>
      <c r="G49" s="385"/>
      <c r="H49" s="169">
        <v>4</v>
      </c>
      <c r="I49" s="388"/>
      <c r="J49" s="391"/>
      <c r="K49" s="391"/>
      <c r="L49" s="399"/>
      <c r="M49" s="403"/>
      <c r="N49" s="404"/>
    </row>
    <row r="50" spans="1:14" ht="15" customHeight="1" x14ac:dyDescent="0.25">
      <c r="A50" s="167"/>
      <c r="B50" s="418"/>
      <c r="C50" s="419"/>
      <c r="D50" s="354"/>
      <c r="E50" s="382"/>
      <c r="F50" s="184" t="s">
        <v>200</v>
      </c>
      <c r="G50" s="385"/>
      <c r="H50" s="169">
        <v>3</v>
      </c>
      <c r="I50" s="388"/>
      <c r="J50" s="391"/>
      <c r="K50" s="391"/>
      <c r="L50" s="399"/>
      <c r="M50" s="403"/>
      <c r="N50" s="404"/>
    </row>
    <row r="51" spans="1:14" ht="15" customHeight="1" x14ac:dyDescent="0.25">
      <c r="A51" s="167"/>
      <c r="B51" s="418"/>
      <c r="C51" s="419"/>
      <c r="D51" s="354"/>
      <c r="E51" s="382"/>
      <c r="F51" s="184" t="s">
        <v>201</v>
      </c>
      <c r="G51" s="385"/>
      <c r="H51" s="169">
        <v>2</v>
      </c>
      <c r="I51" s="388"/>
      <c r="J51" s="391"/>
      <c r="K51" s="391"/>
      <c r="L51" s="399"/>
      <c r="M51" s="403"/>
      <c r="N51" s="404"/>
    </row>
    <row r="52" spans="1:14" ht="15" customHeight="1" x14ac:dyDescent="0.25">
      <c r="A52" s="167"/>
      <c r="B52" s="418"/>
      <c r="C52" s="419"/>
      <c r="D52" s="347"/>
      <c r="E52" s="411"/>
      <c r="F52" s="185" t="s">
        <v>202</v>
      </c>
      <c r="G52" s="412"/>
      <c r="H52" s="171">
        <v>1</v>
      </c>
      <c r="I52" s="396"/>
      <c r="J52" s="397"/>
      <c r="K52" s="397"/>
      <c r="L52" s="400"/>
      <c r="M52" s="405"/>
      <c r="N52" s="406"/>
    </row>
    <row r="53" spans="1:14" ht="15" customHeight="1" x14ac:dyDescent="0.25">
      <c r="A53" s="167"/>
      <c r="B53" s="418"/>
      <c r="C53" s="419"/>
      <c r="D53" s="346" t="s">
        <v>203</v>
      </c>
      <c r="E53" s="381" t="s">
        <v>204</v>
      </c>
      <c r="F53" s="183" t="s">
        <v>197</v>
      </c>
      <c r="G53" s="384" t="s">
        <v>205</v>
      </c>
      <c r="H53" s="166">
        <v>5</v>
      </c>
      <c r="I53" s="387">
        <v>7</v>
      </c>
      <c r="J53" s="390">
        <v>94</v>
      </c>
      <c r="K53" s="390">
        <v>4</v>
      </c>
      <c r="L53" s="398">
        <f>I53*K53</f>
        <v>28</v>
      </c>
      <c r="M53" s="401">
        <f>IF(ISBLANK(K53)," ",L53)</f>
        <v>28</v>
      </c>
      <c r="N53" s="402"/>
    </row>
    <row r="54" spans="1:14" ht="15" customHeight="1" x14ac:dyDescent="0.25">
      <c r="A54" s="167"/>
      <c r="B54" s="418"/>
      <c r="C54" s="419"/>
      <c r="D54" s="354"/>
      <c r="E54" s="382"/>
      <c r="F54" s="184" t="s">
        <v>199</v>
      </c>
      <c r="G54" s="385"/>
      <c r="H54" s="169">
        <v>4</v>
      </c>
      <c r="I54" s="388"/>
      <c r="J54" s="391"/>
      <c r="K54" s="391"/>
      <c r="L54" s="399"/>
      <c r="M54" s="403"/>
      <c r="N54" s="404"/>
    </row>
    <row r="55" spans="1:14" ht="15" customHeight="1" x14ac:dyDescent="0.25">
      <c r="A55" s="167"/>
      <c r="B55" s="418"/>
      <c r="C55" s="419"/>
      <c r="D55" s="354"/>
      <c r="E55" s="382"/>
      <c r="F55" s="184" t="s">
        <v>200</v>
      </c>
      <c r="G55" s="385"/>
      <c r="H55" s="169">
        <v>3</v>
      </c>
      <c r="I55" s="388"/>
      <c r="J55" s="391"/>
      <c r="K55" s="391"/>
      <c r="L55" s="399"/>
      <c r="M55" s="403"/>
      <c r="N55" s="404"/>
    </row>
    <row r="56" spans="1:14" ht="15" customHeight="1" x14ac:dyDescent="0.25">
      <c r="A56" s="167"/>
      <c r="B56" s="418"/>
      <c r="C56" s="419"/>
      <c r="D56" s="354"/>
      <c r="E56" s="382"/>
      <c r="F56" s="184" t="s">
        <v>201</v>
      </c>
      <c r="G56" s="385"/>
      <c r="H56" s="169">
        <v>2</v>
      </c>
      <c r="I56" s="388"/>
      <c r="J56" s="391"/>
      <c r="K56" s="391"/>
      <c r="L56" s="399"/>
      <c r="M56" s="403"/>
      <c r="N56" s="404"/>
    </row>
    <row r="57" spans="1:14" ht="15" customHeight="1" x14ac:dyDescent="0.25">
      <c r="A57" s="172"/>
      <c r="B57" s="420"/>
      <c r="C57" s="421"/>
      <c r="D57" s="347"/>
      <c r="E57" s="411"/>
      <c r="F57" s="185" t="s">
        <v>202</v>
      </c>
      <c r="G57" s="412"/>
      <c r="H57" s="171">
        <v>1</v>
      </c>
      <c r="I57" s="396"/>
      <c r="J57" s="397"/>
      <c r="K57" s="397"/>
      <c r="L57" s="400"/>
      <c r="M57" s="405"/>
      <c r="N57" s="406"/>
    </row>
    <row r="58" spans="1:14" ht="15" customHeight="1" x14ac:dyDescent="0.25">
      <c r="A58" s="186"/>
      <c r="B58" s="407" t="s">
        <v>206</v>
      </c>
      <c r="C58" s="408"/>
      <c r="D58" s="354" t="s">
        <v>207</v>
      </c>
      <c r="E58" s="382"/>
      <c r="F58" s="183" t="s">
        <v>197</v>
      </c>
      <c r="G58" s="385" t="s">
        <v>30</v>
      </c>
      <c r="H58" s="166">
        <v>5</v>
      </c>
      <c r="I58" s="387">
        <v>8.5</v>
      </c>
      <c r="J58" s="390">
        <v>15</v>
      </c>
      <c r="K58" s="390">
        <v>1</v>
      </c>
      <c r="L58" s="398">
        <f>I58*K58</f>
        <v>8.5</v>
      </c>
      <c r="M58" s="401">
        <f>IF(ISBLANK(K58)," ",L58)</f>
        <v>8.5</v>
      </c>
      <c r="N58" s="402"/>
    </row>
    <row r="59" spans="1:14" ht="15" customHeight="1" x14ac:dyDescent="0.25">
      <c r="A59" s="186"/>
      <c r="B59" s="407"/>
      <c r="C59" s="408"/>
      <c r="D59" s="354"/>
      <c r="E59" s="382"/>
      <c r="F59" s="184" t="s">
        <v>199</v>
      </c>
      <c r="G59" s="385"/>
      <c r="H59" s="169">
        <v>4</v>
      </c>
      <c r="I59" s="388"/>
      <c r="J59" s="391"/>
      <c r="K59" s="391"/>
      <c r="L59" s="399"/>
      <c r="M59" s="403"/>
      <c r="N59" s="404"/>
    </row>
    <row r="60" spans="1:14" ht="15" customHeight="1" x14ac:dyDescent="0.25">
      <c r="A60" s="186"/>
      <c r="B60" s="407"/>
      <c r="C60" s="408"/>
      <c r="D60" s="354"/>
      <c r="E60" s="382"/>
      <c r="F60" s="184" t="s">
        <v>200</v>
      </c>
      <c r="G60" s="385"/>
      <c r="H60" s="169">
        <v>3</v>
      </c>
      <c r="I60" s="388"/>
      <c r="J60" s="391"/>
      <c r="K60" s="391"/>
      <c r="L60" s="399"/>
      <c r="M60" s="403"/>
      <c r="N60" s="404"/>
    </row>
    <row r="61" spans="1:14" ht="15" customHeight="1" x14ac:dyDescent="0.25">
      <c r="A61" s="186"/>
      <c r="B61" s="407"/>
      <c r="C61" s="408"/>
      <c r="D61" s="354"/>
      <c r="E61" s="382"/>
      <c r="F61" s="184" t="s">
        <v>201</v>
      </c>
      <c r="G61" s="385"/>
      <c r="H61" s="169">
        <v>2</v>
      </c>
      <c r="I61" s="388"/>
      <c r="J61" s="391"/>
      <c r="K61" s="391"/>
      <c r="L61" s="399"/>
      <c r="M61" s="403"/>
      <c r="N61" s="404"/>
    </row>
    <row r="62" spans="1:14" ht="15" customHeight="1" x14ac:dyDescent="0.25">
      <c r="A62" s="186"/>
      <c r="B62" s="407"/>
      <c r="C62" s="408"/>
      <c r="D62" s="347"/>
      <c r="E62" s="411"/>
      <c r="F62" s="185" t="s">
        <v>202</v>
      </c>
      <c r="G62" s="412"/>
      <c r="H62" s="171">
        <v>1</v>
      </c>
      <c r="I62" s="396"/>
      <c r="J62" s="397"/>
      <c r="K62" s="397"/>
      <c r="L62" s="400"/>
      <c r="M62" s="405"/>
      <c r="N62" s="406"/>
    </row>
    <row r="63" spans="1:14" ht="15" customHeight="1" x14ac:dyDescent="0.25">
      <c r="A63" s="186"/>
      <c r="B63" s="407"/>
      <c r="C63" s="408"/>
      <c r="D63" s="346" t="s">
        <v>208</v>
      </c>
      <c r="E63" s="381"/>
      <c r="F63" s="187" t="s">
        <v>209</v>
      </c>
      <c r="G63" s="393" t="s">
        <v>162</v>
      </c>
      <c r="H63" s="166">
        <v>5</v>
      </c>
      <c r="I63" s="387">
        <v>7</v>
      </c>
      <c r="J63" s="390">
        <v>4.0999999999999996</v>
      </c>
      <c r="K63" s="390">
        <v>5</v>
      </c>
      <c r="L63" s="398">
        <f>I63*K63</f>
        <v>35</v>
      </c>
      <c r="M63" s="401">
        <f>IF(ISBLANK(K63)," ",L63)</f>
        <v>35</v>
      </c>
      <c r="N63" s="402"/>
    </row>
    <row r="64" spans="1:14" ht="15" customHeight="1" x14ac:dyDescent="0.25">
      <c r="A64" s="186"/>
      <c r="B64" s="407"/>
      <c r="C64" s="408"/>
      <c r="D64" s="354"/>
      <c r="E64" s="382"/>
      <c r="F64" s="184" t="s">
        <v>210</v>
      </c>
      <c r="G64" s="394"/>
      <c r="H64" s="169">
        <v>4</v>
      </c>
      <c r="I64" s="388"/>
      <c r="J64" s="391"/>
      <c r="K64" s="391"/>
      <c r="L64" s="399"/>
      <c r="M64" s="403"/>
      <c r="N64" s="404"/>
    </row>
    <row r="65" spans="1:14" ht="15" customHeight="1" x14ac:dyDescent="0.25">
      <c r="A65" s="186"/>
      <c r="B65" s="407"/>
      <c r="C65" s="408"/>
      <c r="D65" s="354"/>
      <c r="E65" s="382"/>
      <c r="F65" s="184" t="s">
        <v>211</v>
      </c>
      <c r="G65" s="394"/>
      <c r="H65" s="169">
        <v>3</v>
      </c>
      <c r="I65" s="388"/>
      <c r="J65" s="391"/>
      <c r="K65" s="391"/>
      <c r="L65" s="399"/>
      <c r="M65" s="403"/>
      <c r="N65" s="404"/>
    </row>
    <row r="66" spans="1:14" ht="15" customHeight="1" x14ac:dyDescent="0.25">
      <c r="A66" s="186"/>
      <c r="B66" s="407"/>
      <c r="C66" s="408"/>
      <c r="D66" s="354"/>
      <c r="E66" s="382"/>
      <c r="F66" s="184" t="s">
        <v>212</v>
      </c>
      <c r="G66" s="394"/>
      <c r="H66" s="169">
        <v>2</v>
      </c>
      <c r="I66" s="388"/>
      <c r="J66" s="391"/>
      <c r="K66" s="391"/>
      <c r="L66" s="399"/>
      <c r="M66" s="403"/>
      <c r="N66" s="404"/>
    </row>
    <row r="67" spans="1:14" ht="15" customHeight="1" x14ac:dyDescent="0.25">
      <c r="A67" s="186"/>
      <c r="B67" s="407"/>
      <c r="C67" s="408"/>
      <c r="D67" s="347"/>
      <c r="E67" s="411"/>
      <c r="F67" s="185" t="s">
        <v>213</v>
      </c>
      <c r="G67" s="395"/>
      <c r="H67" s="171">
        <v>1</v>
      </c>
      <c r="I67" s="396"/>
      <c r="J67" s="397"/>
      <c r="K67" s="397"/>
      <c r="L67" s="400"/>
      <c r="M67" s="405"/>
      <c r="N67" s="406"/>
    </row>
    <row r="68" spans="1:14" ht="15" customHeight="1" x14ac:dyDescent="0.25">
      <c r="A68" s="186"/>
      <c r="B68" s="407"/>
      <c r="C68" s="408"/>
      <c r="D68" s="346" t="s">
        <v>214</v>
      </c>
      <c r="E68" s="381"/>
      <c r="F68" s="188" t="s">
        <v>215</v>
      </c>
      <c r="G68" s="384" t="s">
        <v>198</v>
      </c>
      <c r="H68" s="166">
        <v>5</v>
      </c>
      <c r="I68" s="387">
        <v>7</v>
      </c>
      <c r="J68" s="390">
        <v>0.6</v>
      </c>
      <c r="K68" s="390">
        <v>1</v>
      </c>
      <c r="L68" s="398">
        <f>I68*K68</f>
        <v>7</v>
      </c>
      <c r="M68" s="401">
        <f>IF(ISBLANK(K68)," ",L68)</f>
        <v>7</v>
      </c>
      <c r="N68" s="402"/>
    </row>
    <row r="69" spans="1:14" ht="15" customHeight="1" x14ac:dyDescent="0.25">
      <c r="A69" s="186"/>
      <c r="B69" s="407"/>
      <c r="C69" s="408"/>
      <c r="D69" s="354"/>
      <c r="E69" s="382"/>
      <c r="F69" s="189" t="s">
        <v>216</v>
      </c>
      <c r="G69" s="385"/>
      <c r="H69" s="169">
        <v>4</v>
      </c>
      <c r="I69" s="388"/>
      <c r="J69" s="391"/>
      <c r="K69" s="391"/>
      <c r="L69" s="399"/>
      <c r="M69" s="403"/>
      <c r="N69" s="404"/>
    </row>
    <row r="70" spans="1:14" ht="15" customHeight="1" x14ac:dyDescent="0.25">
      <c r="A70" s="186"/>
      <c r="B70" s="407"/>
      <c r="C70" s="408"/>
      <c r="D70" s="354"/>
      <c r="E70" s="382"/>
      <c r="F70" s="189" t="s">
        <v>217</v>
      </c>
      <c r="G70" s="385"/>
      <c r="H70" s="169">
        <v>3</v>
      </c>
      <c r="I70" s="388"/>
      <c r="J70" s="391"/>
      <c r="K70" s="391"/>
      <c r="L70" s="399"/>
      <c r="M70" s="403"/>
      <c r="N70" s="404"/>
    </row>
    <row r="71" spans="1:14" ht="15" customHeight="1" x14ac:dyDescent="0.25">
      <c r="A71" s="186"/>
      <c r="B71" s="407"/>
      <c r="C71" s="408"/>
      <c r="D71" s="354"/>
      <c r="E71" s="382"/>
      <c r="F71" s="189" t="s">
        <v>218</v>
      </c>
      <c r="G71" s="385"/>
      <c r="H71" s="169">
        <v>2</v>
      </c>
      <c r="I71" s="388"/>
      <c r="J71" s="391"/>
      <c r="K71" s="391"/>
      <c r="L71" s="399"/>
      <c r="M71" s="403"/>
      <c r="N71" s="404"/>
    </row>
    <row r="72" spans="1:14" ht="15" customHeight="1" thickBot="1" x14ac:dyDescent="0.3">
      <c r="A72" s="190"/>
      <c r="B72" s="409"/>
      <c r="C72" s="410"/>
      <c r="D72" s="355"/>
      <c r="E72" s="383"/>
      <c r="F72" s="191" t="s">
        <v>219</v>
      </c>
      <c r="G72" s="386"/>
      <c r="H72" s="192">
        <v>1</v>
      </c>
      <c r="I72" s="389"/>
      <c r="J72" s="392"/>
      <c r="K72" s="392"/>
      <c r="L72" s="415"/>
      <c r="M72" s="413"/>
      <c r="N72" s="414"/>
    </row>
    <row r="73" spans="1:14" ht="16.5" customHeight="1" x14ac:dyDescent="0.25">
      <c r="A73" s="193"/>
      <c r="B73" s="371" t="s">
        <v>220</v>
      </c>
      <c r="C73" s="371"/>
      <c r="D73" s="371"/>
      <c r="E73" s="371"/>
      <c r="F73" s="371"/>
      <c r="G73" s="194"/>
      <c r="H73" s="373" t="s">
        <v>221</v>
      </c>
      <c r="I73" s="374"/>
      <c r="J73" s="374"/>
      <c r="K73" s="374"/>
      <c r="L73" s="195"/>
      <c r="M73" s="232">
        <f>SUMIF(M6:M72,"&gt;0")</f>
        <v>343.5</v>
      </c>
      <c r="N73" s="196" t="s">
        <v>222</v>
      </c>
    </row>
    <row r="74" spans="1:14" ht="17.25" customHeight="1" x14ac:dyDescent="0.25">
      <c r="A74" s="193"/>
      <c r="B74" s="372"/>
      <c r="C74" s="372"/>
      <c r="D74" s="372"/>
      <c r="E74" s="372"/>
      <c r="F74" s="372"/>
      <c r="G74" s="194"/>
      <c r="H74" s="375" t="s">
        <v>223</v>
      </c>
      <c r="I74" s="376"/>
      <c r="J74" s="376"/>
      <c r="K74" s="376"/>
      <c r="L74" s="198"/>
      <c r="M74" s="233">
        <f>($M$73/500)*100</f>
        <v>68.7</v>
      </c>
      <c r="N74" s="199" t="s">
        <v>30</v>
      </c>
    </row>
    <row r="75" spans="1:14" ht="17.25" customHeight="1" thickBot="1" x14ac:dyDescent="0.3">
      <c r="A75" s="193"/>
      <c r="B75" s="193"/>
      <c r="C75" s="193"/>
      <c r="D75" s="193"/>
      <c r="E75" s="193"/>
      <c r="F75" s="193"/>
      <c r="G75" s="194"/>
      <c r="H75" s="377" t="s">
        <v>224</v>
      </c>
      <c r="I75" s="378"/>
      <c r="J75" s="378"/>
      <c r="K75" s="378"/>
      <c r="L75" s="200"/>
      <c r="M75" s="234" t="str">
        <f>IF($M$74&gt;0,CHOOSE(MATCH($M$74,{0;50;60;75;90},1),"5","4","3","2","1")," ")</f>
        <v>3</v>
      </c>
      <c r="N75" s="201"/>
    </row>
    <row r="76" spans="1:14" ht="7.5" customHeight="1" x14ac:dyDescent="0.25">
      <c r="A76" s="54"/>
      <c r="B76" s="54"/>
      <c r="C76" s="54"/>
      <c r="D76" s="202"/>
      <c r="E76" s="202"/>
      <c r="F76" s="54"/>
      <c r="G76" s="203"/>
      <c r="H76" s="65"/>
      <c r="I76" s="204"/>
      <c r="J76" s="204"/>
      <c r="K76" s="36"/>
      <c r="L76" s="36"/>
      <c r="M76" s="37"/>
      <c r="N76" s="32"/>
    </row>
    <row r="77" spans="1:14" ht="17.25" customHeight="1" x14ac:dyDescent="0.25">
      <c r="A77" s="205"/>
      <c r="B77" s="206" t="s">
        <v>225</v>
      </c>
      <c r="E77" s="78"/>
      <c r="F77" s="207"/>
      <c r="G77" s="32"/>
      <c r="H77" s="32"/>
      <c r="I77" s="32"/>
      <c r="J77" s="32"/>
      <c r="K77" s="36"/>
      <c r="L77" s="36"/>
      <c r="M77" s="36"/>
      <c r="N77" s="36"/>
    </row>
    <row r="78" spans="1:14" ht="5.25" customHeight="1" thickBot="1" x14ac:dyDescent="0.3">
      <c r="A78" s="205"/>
      <c r="C78" s="97"/>
      <c r="E78" s="78"/>
      <c r="F78" s="207"/>
      <c r="G78" s="32"/>
      <c r="H78" s="32"/>
      <c r="I78" s="32"/>
      <c r="J78" s="32"/>
      <c r="K78" s="36"/>
      <c r="L78" s="36"/>
      <c r="M78" s="36"/>
      <c r="N78" s="36"/>
    </row>
    <row r="79" spans="1:14" ht="16.5" customHeight="1" x14ac:dyDescent="0.25">
      <c r="A79" s="208"/>
      <c r="B79" s="379" t="s">
        <v>226</v>
      </c>
      <c r="C79" s="380"/>
      <c r="D79" s="209" t="s">
        <v>227</v>
      </c>
      <c r="E79" s="210"/>
      <c r="F79" s="208"/>
      <c r="G79" s="32"/>
      <c r="H79" s="32"/>
      <c r="I79" s="32"/>
      <c r="J79" s="32"/>
      <c r="K79" s="36"/>
      <c r="L79" s="36"/>
      <c r="M79" s="36"/>
      <c r="N79" s="36"/>
    </row>
    <row r="80" spans="1:14" ht="16.5" customHeight="1" x14ac:dyDescent="0.2">
      <c r="A80" s="208"/>
      <c r="B80" s="211" t="s">
        <v>228</v>
      </c>
      <c r="C80" s="36">
        <v>1</v>
      </c>
      <c r="D80" s="212" t="s">
        <v>229</v>
      </c>
      <c r="E80" s="213"/>
      <c r="F80" s="208"/>
      <c r="G80" s="32"/>
      <c r="H80" s="32"/>
      <c r="I80" s="32"/>
      <c r="J80" s="32"/>
      <c r="K80" s="36"/>
      <c r="L80" s="36"/>
      <c r="M80" s="36"/>
      <c r="N80" s="36"/>
    </row>
    <row r="81" spans="1:14" ht="16.5" customHeight="1" x14ac:dyDescent="0.2">
      <c r="A81" s="208"/>
      <c r="B81" s="214" t="s">
        <v>230</v>
      </c>
      <c r="C81" s="215">
        <v>2</v>
      </c>
      <c r="D81" s="216" t="s">
        <v>231</v>
      </c>
      <c r="E81" s="213"/>
      <c r="F81" s="208"/>
      <c r="G81" s="32"/>
      <c r="H81" s="32"/>
      <c r="I81" s="32"/>
      <c r="J81" s="32"/>
      <c r="K81" s="36"/>
      <c r="L81" s="36"/>
      <c r="M81" s="36"/>
      <c r="N81" s="36"/>
    </row>
    <row r="82" spans="1:14" ht="16.5" customHeight="1" x14ac:dyDescent="0.2">
      <c r="A82" s="208"/>
      <c r="B82" s="214" t="s">
        <v>232</v>
      </c>
      <c r="C82" s="215">
        <v>3</v>
      </c>
      <c r="D82" s="216" t="s">
        <v>233</v>
      </c>
      <c r="E82" s="213"/>
      <c r="F82" s="208"/>
      <c r="G82" s="32"/>
      <c r="H82" s="32"/>
      <c r="I82" s="32"/>
      <c r="J82" s="32"/>
      <c r="K82" s="36"/>
      <c r="L82" s="36"/>
      <c r="M82" s="36"/>
      <c r="N82" s="36"/>
    </row>
    <row r="83" spans="1:14" ht="16.5" customHeight="1" x14ac:dyDescent="0.2">
      <c r="A83" s="54"/>
      <c r="B83" s="214" t="s">
        <v>234</v>
      </c>
      <c r="C83" s="215">
        <v>4</v>
      </c>
      <c r="D83" s="216" t="s">
        <v>235</v>
      </c>
      <c r="E83" s="213"/>
      <c r="F83" s="54"/>
      <c r="G83" s="203"/>
      <c r="H83" s="65"/>
      <c r="I83" s="36"/>
      <c r="J83" s="36"/>
      <c r="K83" s="36"/>
      <c r="L83" s="36"/>
      <c r="M83" s="36"/>
      <c r="N83" s="32"/>
    </row>
    <row r="84" spans="1:14" ht="19.5" customHeight="1" thickBot="1" x14ac:dyDescent="0.25">
      <c r="A84" s="106"/>
      <c r="B84" s="217" t="s">
        <v>236</v>
      </c>
      <c r="C84" s="218">
        <v>5</v>
      </c>
      <c r="D84" s="219" t="s">
        <v>237</v>
      </c>
      <c r="E84" s="213"/>
      <c r="F84" s="220"/>
      <c r="G84" s="220"/>
      <c r="H84" s="220"/>
      <c r="I84" s="220"/>
      <c r="J84" s="220"/>
      <c r="K84" s="220"/>
      <c r="L84" s="220"/>
      <c r="M84" s="220"/>
      <c r="N84" s="220"/>
    </row>
    <row r="87" spans="1:14" ht="15" x14ac:dyDescent="0.25">
      <c r="A87" s="54"/>
      <c r="B87" s="54"/>
      <c r="C87" s="54"/>
      <c r="D87" s="202"/>
      <c r="E87" s="202"/>
      <c r="F87" s="54"/>
      <c r="G87" s="203"/>
      <c r="H87" s="65"/>
      <c r="I87" s="36"/>
      <c r="J87" s="36"/>
      <c r="K87" s="36"/>
      <c r="L87" s="36"/>
      <c r="M87" s="36"/>
      <c r="N87" s="32"/>
    </row>
    <row r="88" spans="1:14" ht="15" x14ac:dyDescent="0.25">
      <c r="A88" s="54"/>
      <c r="B88" s="54"/>
      <c r="C88" s="54"/>
      <c r="D88" s="202"/>
      <c r="E88" s="202"/>
      <c r="F88" s="54"/>
      <c r="G88" s="203"/>
      <c r="H88" s="65"/>
      <c r="I88" s="36"/>
      <c r="J88" s="36"/>
      <c r="K88" s="36"/>
      <c r="L88" s="36"/>
      <c r="M88" s="36"/>
      <c r="N88" s="32"/>
    </row>
  </sheetData>
  <mergeCells count="110">
    <mergeCell ref="J3:N3"/>
    <mergeCell ref="M4:N4"/>
    <mergeCell ref="B6:C15"/>
    <mergeCell ref="D6:E10"/>
    <mergeCell ref="G6:G10"/>
    <mergeCell ref="I6:I10"/>
    <mergeCell ref="J6:J10"/>
    <mergeCell ref="K6:K10"/>
    <mergeCell ref="L6:L10"/>
    <mergeCell ref="M6:N10"/>
    <mergeCell ref="A3:C4"/>
    <mergeCell ref="D3:E4"/>
    <mergeCell ref="F3:F4"/>
    <mergeCell ref="G3:G4"/>
    <mergeCell ref="H3:H4"/>
    <mergeCell ref="I3:I4"/>
    <mergeCell ref="G21:G25"/>
    <mergeCell ref="I21:I25"/>
    <mergeCell ref="J21:J25"/>
    <mergeCell ref="K21:K25"/>
    <mergeCell ref="L21:L25"/>
    <mergeCell ref="M21:N25"/>
    <mergeCell ref="M11:N15"/>
    <mergeCell ref="B16:C30"/>
    <mergeCell ref="D16:E20"/>
    <mergeCell ref="G16:G20"/>
    <mergeCell ref="I16:I20"/>
    <mergeCell ref="J16:J20"/>
    <mergeCell ref="K16:K20"/>
    <mergeCell ref="L16:L20"/>
    <mergeCell ref="M16:N20"/>
    <mergeCell ref="D21:E25"/>
    <mergeCell ref="D11:E15"/>
    <mergeCell ref="G11:G15"/>
    <mergeCell ref="I11:I15"/>
    <mergeCell ref="J11:J15"/>
    <mergeCell ref="K11:K15"/>
    <mergeCell ref="L11:L15"/>
    <mergeCell ref="G37:G41"/>
    <mergeCell ref="I37:I41"/>
    <mergeCell ref="J37:J41"/>
    <mergeCell ref="K37:K41"/>
    <mergeCell ref="L37:L41"/>
    <mergeCell ref="M37:N41"/>
    <mergeCell ref="M26:N30"/>
    <mergeCell ref="B32:C41"/>
    <mergeCell ref="D32:E36"/>
    <mergeCell ref="G32:G36"/>
    <mergeCell ref="I32:I36"/>
    <mergeCell ref="J32:J36"/>
    <mergeCell ref="K32:K36"/>
    <mergeCell ref="L32:L36"/>
    <mergeCell ref="M32:N36"/>
    <mergeCell ref="D37:E41"/>
    <mergeCell ref="D26:E30"/>
    <mergeCell ref="G26:G30"/>
    <mergeCell ref="I26:I30"/>
    <mergeCell ref="J26:J30"/>
    <mergeCell ref="K26:K30"/>
    <mergeCell ref="L26:L30"/>
    <mergeCell ref="L42:L46"/>
    <mergeCell ref="M42:N46"/>
    <mergeCell ref="B48:C57"/>
    <mergeCell ref="D48:E52"/>
    <mergeCell ref="G48:G52"/>
    <mergeCell ref="I48:I52"/>
    <mergeCell ref="J48:J52"/>
    <mergeCell ref="K48:K52"/>
    <mergeCell ref="L48:L52"/>
    <mergeCell ref="M48:N52"/>
    <mergeCell ref="B42:C46"/>
    <mergeCell ref="D42:E46"/>
    <mergeCell ref="G42:G46"/>
    <mergeCell ref="I42:I46"/>
    <mergeCell ref="J42:J46"/>
    <mergeCell ref="K42:K46"/>
    <mergeCell ref="G63:G67"/>
    <mergeCell ref="I63:I67"/>
    <mergeCell ref="J63:J67"/>
    <mergeCell ref="K63:K67"/>
    <mergeCell ref="L63:L67"/>
    <mergeCell ref="M63:N67"/>
    <mergeCell ref="M53:N57"/>
    <mergeCell ref="B58:C72"/>
    <mergeCell ref="D58:E62"/>
    <mergeCell ref="G58:G62"/>
    <mergeCell ref="I58:I62"/>
    <mergeCell ref="J58:J62"/>
    <mergeCell ref="K58:K62"/>
    <mergeCell ref="L58:L62"/>
    <mergeCell ref="M58:N62"/>
    <mergeCell ref="D63:E67"/>
    <mergeCell ref="D53:E57"/>
    <mergeCell ref="G53:G57"/>
    <mergeCell ref="I53:I57"/>
    <mergeCell ref="J53:J57"/>
    <mergeCell ref="K53:K57"/>
    <mergeCell ref="L53:L57"/>
    <mergeCell ref="M68:N72"/>
    <mergeCell ref="L68:L72"/>
    <mergeCell ref="B73:F74"/>
    <mergeCell ref="H73:K73"/>
    <mergeCell ref="H74:K74"/>
    <mergeCell ref="H75:K75"/>
    <mergeCell ref="B79:C79"/>
    <mergeCell ref="D68:E72"/>
    <mergeCell ref="G68:G72"/>
    <mergeCell ref="I68:I72"/>
    <mergeCell ref="J68:J72"/>
    <mergeCell ref="K68:K72"/>
  </mergeCells>
  <conditionalFormatting sqref="C80:C8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3">
    <cfRule type="cellIs" dxfId="8" priority="2" operator="equal">
      <formula>0</formula>
    </cfRule>
    <cfRule type="cellIs" dxfId="7" priority="4" operator="equal">
      <formula>0</formula>
    </cfRule>
  </conditionalFormatting>
  <conditionalFormatting sqref="M74">
    <cfRule type="cellIs" dxfId="6" priority="1" operator="equal">
      <formula>0</formula>
    </cfRule>
    <cfRule type="cellIs" dxfId="5" priority="3" operator="equal">
      <formula>0</formula>
    </cfRule>
  </conditionalFormatting>
  <pageMargins left="0.98425196850393704" right="0.59055118110236227" top="0.78740157480314965" bottom="0.78740157480314965" header="0.39370078740157483" footer="0.39370078740157483"/>
  <pageSetup paperSize="9" scale="49" orientation="portrait" r:id="rId1"/>
  <headerFooter>
    <oddHeader>&amp;L&amp;"Arial,Fett"&amp;10
Formblatt G: Bewertung des Potenzials von Leihfahrradstationen im Untersuchungsgebiet</oddHeader>
    <oddFooter>&amp;R&amp;"Arial,Standard"&amp;10Seite &amp;P / &amp;N</oddFooter>
  </headerFooter>
  <ignoredErrors>
    <ignoredError sqref="F48:F71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B32BBF53-9F5A-4C38-9754-7580961EB3EB}">
            <xm:f>NOT(ISERROR(SEARCH($C$84,M75)))</xm:f>
            <xm:f>$C$84</xm:f>
            <x14:dxf>
              <font>
                <b/>
                <i val="0"/>
              </font>
              <fill>
                <patternFill>
                  <bgColor rgb="FFF8696B"/>
                </patternFill>
              </fill>
            </x14:dxf>
          </x14:cfRule>
          <x14:cfRule type="containsText" priority="7" operator="containsText" id="{D58DF1DC-A834-4E51-9819-678CA0AFBE8A}">
            <xm:f>NOT(ISERROR(SEARCH($C$83,M75)))</xm:f>
            <xm:f>$C$83</xm:f>
            <x14:dxf>
              <font>
                <b/>
                <i val="0"/>
              </font>
              <fill>
                <patternFill>
                  <bgColor rgb="FFF2A372"/>
                </patternFill>
              </fill>
            </x14:dxf>
          </x14:cfRule>
          <x14:cfRule type="containsText" priority="8" operator="containsText" id="{89F470C1-BF32-4554-812E-6B00E7823A75}">
            <xm:f>NOT(ISERROR(SEARCH($C$82,M75)))</xm:f>
            <xm:f>$C$82</xm:f>
            <x14:dxf>
              <font>
                <b/>
                <i val="0"/>
                <color auto="1"/>
              </font>
              <fill>
                <patternFill>
                  <bgColor rgb="FFFFEB84"/>
                </patternFill>
              </fill>
            </x14:dxf>
          </x14:cfRule>
          <x14:cfRule type="containsText" priority="9" operator="containsText" id="{EBF23EBD-EC46-482C-ADCE-E83911FCDFB7}">
            <xm:f>NOT(ISERROR(SEARCH($C$81,M75)))</xm:f>
            <xm:f>$C$81</xm:f>
            <x14:dxf>
              <font>
                <b/>
                <i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0" operator="containsText" id="{AF3116EE-1C66-4F0C-B739-5F3CA6F15779}">
            <xm:f>NOT(ISERROR(SEARCH($C$80,M75)))</xm:f>
            <xm:f>$C$80</xm:f>
            <x14:dxf>
              <font>
                <b/>
                <i val="0"/>
                <strike val="0"/>
              </font>
              <fill>
                <patternFill>
                  <bgColor rgb="FF63BE7B"/>
                </patternFill>
              </fill>
            </x14:dxf>
          </x14:cfRule>
          <xm:sqref>M75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A372"/>
    <pageSetUpPr fitToPage="1"/>
  </sheetPr>
  <dimension ref="A1:FO82"/>
  <sheetViews>
    <sheetView showGridLines="0" view="pageLayout" zoomScale="70" zoomScaleNormal="100" zoomScaleSheetLayoutView="70" zoomScalePageLayoutView="70" workbookViewId="0">
      <selection activeCell="C4" sqref="C4"/>
    </sheetView>
  </sheetViews>
  <sheetFormatPr baseColWidth="10" defaultColWidth="0" defaultRowHeight="15" x14ac:dyDescent="0.25"/>
  <cols>
    <col min="1" max="1" width="3.5703125" style="32" customWidth="1"/>
    <col min="2" max="2" width="14.7109375" style="54" customWidth="1"/>
    <col min="3" max="3" width="35.140625" style="54" customWidth="1"/>
    <col min="4" max="4" width="12.5703125" style="54" customWidth="1"/>
    <col min="5" max="6" width="16.28515625" style="54" customWidth="1"/>
    <col min="7" max="8" width="16.28515625" style="65" customWidth="1"/>
    <col min="9" max="9" width="20.28515625" style="65" customWidth="1"/>
    <col min="10" max="10" width="23" style="32" customWidth="1"/>
    <col min="11" max="171" width="5" style="32" customWidth="1"/>
    <col min="172" max="16384" width="0" style="32" hidden="1"/>
  </cols>
  <sheetData>
    <row r="1" spans="1:9" ht="16.5" customHeight="1" thickBot="1" x14ac:dyDescent="0.3">
      <c r="A1" s="29"/>
      <c r="B1" s="30"/>
      <c r="C1" s="30"/>
      <c r="D1" s="30"/>
      <c r="E1" s="30"/>
      <c r="F1" s="30"/>
      <c r="G1" s="31"/>
      <c r="H1" s="31"/>
      <c r="I1" s="31"/>
    </row>
    <row r="2" spans="1:9" ht="20.100000000000001" customHeight="1" thickBot="1" x14ac:dyDescent="0.3">
      <c r="A2" s="33" t="s">
        <v>309</v>
      </c>
      <c r="B2" s="33"/>
      <c r="C2" s="34"/>
      <c r="D2" s="34"/>
      <c r="E2" s="34"/>
      <c r="F2" s="34"/>
      <c r="G2" s="34"/>
      <c r="H2" s="34"/>
      <c r="I2" s="35"/>
    </row>
    <row r="3" spans="1:9" ht="20.100000000000001" customHeight="1" x14ac:dyDescent="0.25">
      <c r="A3" s="296" t="s">
        <v>322</v>
      </c>
      <c r="B3" s="297"/>
      <c r="C3" s="67" t="s">
        <v>341</v>
      </c>
      <c r="D3" s="36"/>
      <c r="E3" s="37" t="s">
        <v>21</v>
      </c>
      <c r="F3" s="68" t="s">
        <v>38</v>
      </c>
      <c r="G3" s="37"/>
      <c r="H3" s="38" t="s">
        <v>22</v>
      </c>
      <c r="I3" s="69" t="s">
        <v>39</v>
      </c>
    </row>
    <row r="4" spans="1:9" ht="20.100000000000001" customHeight="1" x14ac:dyDescent="0.25">
      <c r="A4" s="298" t="s">
        <v>323</v>
      </c>
      <c r="B4" s="299"/>
      <c r="C4" s="70" t="s">
        <v>324</v>
      </c>
      <c r="D4" s="36"/>
      <c r="E4" s="37"/>
      <c r="F4" s="36"/>
      <c r="G4" s="32"/>
      <c r="H4" s="32"/>
      <c r="I4" s="39"/>
    </row>
    <row r="5" spans="1:9" ht="5.25" customHeight="1" x14ac:dyDescent="0.25">
      <c r="A5" s="40"/>
      <c r="B5" s="41"/>
      <c r="C5" s="36"/>
      <c r="D5" s="36"/>
      <c r="E5" s="36"/>
      <c r="F5" s="36"/>
      <c r="G5" s="36"/>
      <c r="H5" s="36"/>
      <c r="I5" s="42"/>
    </row>
    <row r="6" spans="1:9" ht="20.100000000000001" customHeight="1" x14ac:dyDescent="0.25">
      <c r="A6" s="300" t="s">
        <v>326</v>
      </c>
      <c r="B6" s="301"/>
      <c r="C6" s="301"/>
      <c r="D6" s="301"/>
      <c r="E6" s="301"/>
      <c r="F6" s="301"/>
      <c r="G6" s="301"/>
      <c r="H6" s="301"/>
      <c r="I6" s="302"/>
    </row>
    <row r="7" spans="1:9" ht="20.100000000000001" customHeight="1" x14ac:dyDescent="0.25">
      <c r="A7" s="284"/>
      <c r="B7" s="275" t="s">
        <v>23</v>
      </c>
      <c r="C7" s="276"/>
      <c r="D7" s="291" t="s">
        <v>24</v>
      </c>
      <c r="E7" s="291" t="s">
        <v>25</v>
      </c>
      <c r="F7" s="291"/>
      <c r="G7" s="291"/>
      <c r="H7" s="292" t="s">
        <v>26</v>
      </c>
      <c r="I7" s="293"/>
    </row>
    <row r="8" spans="1:9" ht="20.100000000000001" customHeight="1" x14ac:dyDescent="0.25">
      <c r="A8" s="284"/>
      <c r="B8" s="277"/>
      <c r="C8" s="278"/>
      <c r="D8" s="303"/>
      <c r="E8" s="43" t="s">
        <v>27</v>
      </c>
      <c r="F8" s="45" t="s">
        <v>51</v>
      </c>
      <c r="G8" s="45" t="s">
        <v>52</v>
      </c>
      <c r="H8" s="294"/>
      <c r="I8" s="295"/>
    </row>
    <row r="9" spans="1:9" ht="20.100000000000001" customHeight="1" x14ac:dyDescent="0.25">
      <c r="A9" s="284"/>
      <c r="B9" s="71"/>
      <c r="C9" s="72"/>
      <c r="D9" s="44" t="s">
        <v>28</v>
      </c>
      <c r="E9" s="44" t="s">
        <v>28</v>
      </c>
      <c r="F9" s="44" t="s">
        <v>28</v>
      </c>
      <c r="G9" s="44" t="s">
        <v>28</v>
      </c>
      <c r="H9" s="44" t="s">
        <v>29</v>
      </c>
      <c r="I9" s="46" t="s">
        <v>30</v>
      </c>
    </row>
    <row r="10" spans="1:9" ht="20.100000000000001" customHeight="1" x14ac:dyDescent="0.25">
      <c r="A10" s="284"/>
      <c r="B10" s="271" t="s">
        <v>31</v>
      </c>
      <c r="C10" s="272"/>
      <c r="D10" s="47" t="s">
        <v>32</v>
      </c>
      <c r="E10" s="47" t="s">
        <v>33</v>
      </c>
      <c r="F10" s="47" t="s">
        <v>34</v>
      </c>
      <c r="G10" s="47" t="s">
        <v>35</v>
      </c>
      <c r="H10" s="48" t="s">
        <v>56</v>
      </c>
      <c r="I10" s="49" t="s">
        <v>57</v>
      </c>
    </row>
    <row r="11" spans="1:9" ht="20.100000000000001" customHeight="1" x14ac:dyDescent="0.25">
      <c r="A11" s="50">
        <v>1</v>
      </c>
      <c r="B11" s="267" t="s">
        <v>45</v>
      </c>
      <c r="C11" s="268"/>
      <c r="D11" s="51">
        <v>10</v>
      </c>
      <c r="E11" s="51">
        <v>6</v>
      </c>
      <c r="F11" s="51">
        <v>3</v>
      </c>
      <c r="G11" s="51">
        <v>3</v>
      </c>
      <c r="H11" s="52">
        <f t="shared" ref="H11:H30" si="0">SUM(E11:G11)</f>
        <v>12</v>
      </c>
      <c r="I11" s="53">
        <f>IF(D11,H11/D11," ")</f>
        <v>1.2</v>
      </c>
    </row>
    <row r="12" spans="1:9" ht="20.100000000000001" customHeight="1" x14ac:dyDescent="0.25">
      <c r="A12" s="50">
        <v>2</v>
      </c>
      <c r="B12" s="267" t="s">
        <v>53</v>
      </c>
      <c r="C12" s="268"/>
      <c r="D12" s="51">
        <v>14</v>
      </c>
      <c r="E12" s="51">
        <v>20</v>
      </c>
      <c r="F12" s="51" t="s">
        <v>50</v>
      </c>
      <c r="G12" s="51" t="s">
        <v>50</v>
      </c>
      <c r="H12" s="52">
        <f t="shared" si="0"/>
        <v>20</v>
      </c>
      <c r="I12" s="53">
        <f t="shared" ref="I12:I30" si="1">IF(D12,H12/D12," ")</f>
        <v>1.4285714285714286</v>
      </c>
    </row>
    <row r="13" spans="1:9" ht="20.100000000000001" customHeight="1" x14ac:dyDescent="0.25">
      <c r="A13" s="50">
        <v>3</v>
      </c>
      <c r="B13" s="267" t="s">
        <v>54</v>
      </c>
      <c r="C13" s="268"/>
      <c r="D13" s="51">
        <v>28</v>
      </c>
      <c r="E13" s="51">
        <v>35</v>
      </c>
      <c r="F13" s="51">
        <v>1</v>
      </c>
      <c r="G13" s="51" t="s">
        <v>50</v>
      </c>
      <c r="H13" s="52">
        <f t="shared" si="0"/>
        <v>36</v>
      </c>
      <c r="I13" s="53">
        <f t="shared" si="1"/>
        <v>1.2857142857142858</v>
      </c>
    </row>
    <row r="14" spans="1:9" ht="20.100000000000001" customHeight="1" x14ac:dyDescent="0.25">
      <c r="A14" s="50">
        <v>4</v>
      </c>
      <c r="B14" s="267" t="s">
        <v>55</v>
      </c>
      <c r="C14" s="268"/>
      <c r="D14" s="51">
        <v>8</v>
      </c>
      <c r="E14" s="51">
        <v>4</v>
      </c>
      <c r="F14" s="51" t="s">
        <v>50</v>
      </c>
      <c r="G14" s="51" t="s">
        <v>50</v>
      </c>
      <c r="H14" s="52">
        <f t="shared" si="0"/>
        <v>4</v>
      </c>
      <c r="I14" s="53">
        <f t="shared" si="1"/>
        <v>0.5</v>
      </c>
    </row>
    <row r="15" spans="1:9" ht="20.100000000000001" customHeight="1" x14ac:dyDescent="0.25">
      <c r="A15" s="50">
        <v>5</v>
      </c>
      <c r="B15" s="267" t="s">
        <v>40</v>
      </c>
      <c r="C15" s="268"/>
      <c r="D15" s="51">
        <v>39</v>
      </c>
      <c r="E15" s="51">
        <v>9</v>
      </c>
      <c r="F15" s="51" t="s">
        <v>50</v>
      </c>
      <c r="G15" s="51" t="s">
        <v>50</v>
      </c>
      <c r="H15" s="52">
        <f t="shared" si="0"/>
        <v>9</v>
      </c>
      <c r="I15" s="53">
        <f t="shared" si="1"/>
        <v>0.23076923076923078</v>
      </c>
    </row>
    <row r="16" spans="1:9" ht="20.100000000000001" customHeight="1" x14ac:dyDescent="0.25">
      <c r="A16" s="50">
        <v>6</v>
      </c>
      <c r="B16" s="267" t="s">
        <v>41</v>
      </c>
      <c r="C16" s="268"/>
      <c r="D16" s="51">
        <v>48</v>
      </c>
      <c r="E16" s="51">
        <v>11</v>
      </c>
      <c r="F16" s="51" t="s">
        <v>50</v>
      </c>
      <c r="G16" s="51" t="s">
        <v>50</v>
      </c>
      <c r="H16" s="52">
        <f t="shared" si="0"/>
        <v>11</v>
      </c>
      <c r="I16" s="53">
        <f t="shared" si="1"/>
        <v>0.22916666666666666</v>
      </c>
    </row>
    <row r="17" spans="1:171" ht="20.100000000000001" customHeight="1" x14ac:dyDescent="0.25">
      <c r="A17" s="50">
        <v>7</v>
      </c>
      <c r="B17" s="267" t="s">
        <v>42</v>
      </c>
      <c r="C17" s="268"/>
      <c r="D17" s="51">
        <v>35</v>
      </c>
      <c r="E17" s="51">
        <v>1</v>
      </c>
      <c r="F17" s="51" t="s">
        <v>50</v>
      </c>
      <c r="G17" s="51" t="s">
        <v>50</v>
      </c>
      <c r="H17" s="52">
        <f t="shared" si="0"/>
        <v>1</v>
      </c>
      <c r="I17" s="53">
        <f t="shared" si="1"/>
        <v>2.8571428571428571E-2</v>
      </c>
    </row>
    <row r="18" spans="1:171" ht="20.100000000000001" customHeight="1" x14ac:dyDescent="0.25">
      <c r="A18" s="50">
        <v>8</v>
      </c>
      <c r="B18" s="267" t="s">
        <v>43</v>
      </c>
      <c r="C18" s="268"/>
      <c r="D18" s="51">
        <v>20</v>
      </c>
      <c r="E18" s="51">
        <v>2</v>
      </c>
      <c r="F18" s="51" t="s">
        <v>50</v>
      </c>
      <c r="G18" s="51" t="s">
        <v>50</v>
      </c>
      <c r="H18" s="52">
        <f t="shared" si="0"/>
        <v>2</v>
      </c>
      <c r="I18" s="53">
        <f t="shared" si="1"/>
        <v>0.1</v>
      </c>
    </row>
    <row r="19" spans="1:171" ht="20.100000000000001" customHeight="1" x14ac:dyDescent="0.25">
      <c r="A19" s="50">
        <v>9</v>
      </c>
      <c r="B19" s="267" t="s">
        <v>44</v>
      </c>
      <c r="C19" s="268"/>
      <c r="D19" s="51">
        <v>10</v>
      </c>
      <c r="E19" s="51">
        <v>6</v>
      </c>
      <c r="F19" s="51" t="s">
        <v>50</v>
      </c>
      <c r="G19" s="51" t="s">
        <v>50</v>
      </c>
      <c r="H19" s="52">
        <f t="shared" si="0"/>
        <v>6</v>
      </c>
      <c r="I19" s="53">
        <f t="shared" si="1"/>
        <v>0.6</v>
      </c>
    </row>
    <row r="20" spans="1:171" ht="20.100000000000001" customHeight="1" x14ac:dyDescent="0.25">
      <c r="A20" s="50">
        <v>10</v>
      </c>
      <c r="B20" s="267" t="s">
        <v>46</v>
      </c>
      <c r="C20" s="268"/>
      <c r="D20" s="51">
        <v>11</v>
      </c>
      <c r="E20" s="51">
        <v>11</v>
      </c>
      <c r="F20" s="51">
        <v>1</v>
      </c>
      <c r="G20" s="51" t="s">
        <v>50</v>
      </c>
      <c r="H20" s="52">
        <f t="shared" si="0"/>
        <v>12</v>
      </c>
      <c r="I20" s="53">
        <f t="shared" si="1"/>
        <v>1.0909090909090908</v>
      </c>
    </row>
    <row r="21" spans="1:171" ht="20.100000000000001" customHeight="1" x14ac:dyDescent="0.25">
      <c r="A21" s="50">
        <v>11</v>
      </c>
      <c r="B21" s="267" t="s">
        <v>47</v>
      </c>
      <c r="C21" s="268"/>
      <c r="D21" s="51">
        <v>16</v>
      </c>
      <c r="E21" s="51">
        <v>14</v>
      </c>
      <c r="F21" s="51" t="s">
        <v>50</v>
      </c>
      <c r="G21" s="51">
        <v>3</v>
      </c>
      <c r="H21" s="52">
        <f t="shared" si="0"/>
        <v>17</v>
      </c>
      <c r="I21" s="53">
        <f t="shared" si="1"/>
        <v>1.0625</v>
      </c>
    </row>
    <row r="22" spans="1:171" ht="20.100000000000001" customHeight="1" x14ac:dyDescent="0.25">
      <c r="A22" s="50">
        <v>12</v>
      </c>
      <c r="B22" s="267" t="s">
        <v>48</v>
      </c>
      <c r="C22" s="268"/>
      <c r="D22" s="51">
        <v>26</v>
      </c>
      <c r="E22" s="51">
        <v>37</v>
      </c>
      <c r="F22" s="51" t="s">
        <v>50</v>
      </c>
      <c r="G22" s="51">
        <v>3</v>
      </c>
      <c r="H22" s="52">
        <f t="shared" si="0"/>
        <v>40</v>
      </c>
      <c r="I22" s="53">
        <f t="shared" si="1"/>
        <v>1.5384615384615385</v>
      </c>
    </row>
    <row r="23" spans="1:171" ht="20.100000000000001" customHeight="1" x14ac:dyDescent="0.25">
      <c r="A23" s="50">
        <v>13</v>
      </c>
      <c r="B23" s="267" t="s">
        <v>49</v>
      </c>
      <c r="C23" s="268"/>
      <c r="D23" s="51">
        <v>64</v>
      </c>
      <c r="E23" s="51">
        <v>48</v>
      </c>
      <c r="F23" s="51" t="s">
        <v>50</v>
      </c>
      <c r="G23" s="51">
        <v>2</v>
      </c>
      <c r="H23" s="52">
        <f t="shared" si="0"/>
        <v>50</v>
      </c>
      <c r="I23" s="53">
        <f t="shared" si="1"/>
        <v>0.78125</v>
      </c>
    </row>
    <row r="24" spans="1:171" s="54" customFormat="1" ht="20.100000000000001" customHeight="1" x14ac:dyDescent="0.25">
      <c r="A24" s="50">
        <v>14</v>
      </c>
      <c r="B24" s="269"/>
      <c r="C24" s="270"/>
      <c r="D24" s="51"/>
      <c r="E24" s="51"/>
      <c r="F24" s="51"/>
      <c r="G24" s="51"/>
      <c r="H24" s="52">
        <f t="shared" si="0"/>
        <v>0</v>
      </c>
      <c r="I24" s="53" t="str">
        <f t="shared" si="1"/>
        <v xml:space="preserve"> 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</row>
    <row r="25" spans="1:171" s="54" customFormat="1" ht="20.100000000000001" customHeight="1" x14ac:dyDescent="0.25">
      <c r="A25" s="50">
        <v>15</v>
      </c>
      <c r="B25" s="269"/>
      <c r="C25" s="270"/>
      <c r="D25" s="51"/>
      <c r="E25" s="51"/>
      <c r="F25" s="51"/>
      <c r="G25" s="51"/>
      <c r="H25" s="52">
        <f t="shared" si="0"/>
        <v>0</v>
      </c>
      <c r="I25" s="53" t="str">
        <f t="shared" si="1"/>
        <v xml:space="preserve"> 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</row>
    <row r="26" spans="1:171" s="54" customFormat="1" ht="20.100000000000001" customHeight="1" x14ac:dyDescent="0.25">
      <c r="A26" s="50">
        <v>16</v>
      </c>
      <c r="B26" s="269"/>
      <c r="C26" s="270"/>
      <c r="D26" s="51"/>
      <c r="E26" s="51"/>
      <c r="F26" s="51"/>
      <c r="G26" s="51"/>
      <c r="H26" s="52">
        <f t="shared" si="0"/>
        <v>0</v>
      </c>
      <c r="I26" s="53" t="str">
        <f t="shared" si="1"/>
        <v xml:space="preserve"> 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</row>
    <row r="27" spans="1:171" s="54" customFormat="1" ht="20.100000000000001" customHeight="1" x14ac:dyDescent="0.25">
      <c r="A27" s="50">
        <v>17</v>
      </c>
      <c r="B27" s="269"/>
      <c r="C27" s="270"/>
      <c r="D27" s="51"/>
      <c r="E27" s="51"/>
      <c r="F27" s="51"/>
      <c r="G27" s="51"/>
      <c r="H27" s="52">
        <f t="shared" si="0"/>
        <v>0</v>
      </c>
      <c r="I27" s="53" t="str">
        <f t="shared" si="1"/>
        <v xml:space="preserve"> 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</row>
    <row r="28" spans="1:171" s="54" customFormat="1" ht="20.100000000000001" customHeight="1" x14ac:dyDescent="0.25">
      <c r="A28" s="50">
        <v>18</v>
      </c>
      <c r="B28" s="269"/>
      <c r="C28" s="270"/>
      <c r="D28" s="51"/>
      <c r="E28" s="51"/>
      <c r="F28" s="51"/>
      <c r="G28" s="51"/>
      <c r="H28" s="52">
        <f t="shared" si="0"/>
        <v>0</v>
      </c>
      <c r="I28" s="53" t="str">
        <f t="shared" si="1"/>
        <v xml:space="preserve"> 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</row>
    <row r="29" spans="1:171" s="54" customFormat="1" ht="20.100000000000001" customHeight="1" x14ac:dyDescent="0.25">
      <c r="A29" s="50">
        <v>19</v>
      </c>
      <c r="B29" s="269"/>
      <c r="C29" s="270"/>
      <c r="D29" s="51"/>
      <c r="E29" s="51"/>
      <c r="F29" s="51"/>
      <c r="G29" s="51"/>
      <c r="H29" s="52">
        <f t="shared" si="0"/>
        <v>0</v>
      </c>
      <c r="I29" s="53" t="str">
        <f t="shared" si="1"/>
        <v xml:space="preserve"> 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</row>
    <row r="30" spans="1:171" s="54" customFormat="1" ht="20.100000000000001" customHeight="1" thickBot="1" x14ac:dyDescent="0.3">
      <c r="A30" s="50">
        <v>20</v>
      </c>
      <c r="B30" s="269"/>
      <c r="C30" s="270"/>
      <c r="D30" s="51"/>
      <c r="E30" s="51"/>
      <c r="F30" s="51"/>
      <c r="G30" s="51"/>
      <c r="H30" s="52">
        <f t="shared" si="0"/>
        <v>0</v>
      </c>
      <c r="I30" s="53" t="str">
        <f t="shared" si="1"/>
        <v xml:space="preserve"> 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</row>
    <row r="31" spans="1:171" s="54" customFormat="1" ht="20.100000000000001" customHeight="1" thickTop="1" x14ac:dyDescent="0.25">
      <c r="A31" s="279" t="s">
        <v>36</v>
      </c>
      <c r="B31" s="280"/>
      <c r="C31" s="280"/>
      <c r="D31" s="55">
        <f>SUM(D11:D30)</f>
        <v>329</v>
      </c>
      <c r="E31" s="55">
        <f>SUM(E11:E30)</f>
        <v>204</v>
      </c>
      <c r="F31" s="55">
        <f>SUM(F11:F30)</f>
        <v>5</v>
      </c>
      <c r="G31" s="55">
        <f>SUM(G11:G30)</f>
        <v>11</v>
      </c>
      <c r="H31" s="55">
        <f>SUM(H11:H30)</f>
        <v>220</v>
      </c>
      <c r="I31" s="56">
        <f>IF(D31,H31/D31," ")</f>
        <v>0.66869300911854102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</row>
    <row r="32" spans="1:171" s="54" customFormat="1" ht="20.100000000000001" customHeight="1" x14ac:dyDescent="0.25">
      <c r="A32" s="57"/>
      <c r="B32" s="58"/>
      <c r="C32" s="58"/>
      <c r="D32" s="59"/>
      <c r="E32" s="59"/>
      <c r="F32" s="59"/>
      <c r="G32" s="59"/>
      <c r="H32" s="59"/>
      <c r="I32" s="6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</row>
    <row r="33" spans="1:171" s="54" customFormat="1" ht="20.100000000000001" customHeight="1" x14ac:dyDescent="0.25">
      <c r="A33" s="281" t="s">
        <v>325</v>
      </c>
      <c r="B33" s="282"/>
      <c r="C33" s="282"/>
      <c r="D33" s="282"/>
      <c r="E33" s="282"/>
      <c r="F33" s="282"/>
      <c r="G33" s="282"/>
      <c r="H33" s="282"/>
      <c r="I33" s="28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</row>
    <row r="34" spans="1:171" s="54" customFormat="1" ht="20.100000000000001" customHeight="1" x14ac:dyDescent="0.25">
      <c r="A34" s="284"/>
      <c r="B34" s="285" t="s">
        <v>23</v>
      </c>
      <c r="C34" s="286"/>
      <c r="D34" s="291" t="s">
        <v>24</v>
      </c>
      <c r="E34" s="291" t="s">
        <v>25</v>
      </c>
      <c r="F34" s="291"/>
      <c r="G34" s="291"/>
      <c r="H34" s="292" t="s">
        <v>26</v>
      </c>
      <c r="I34" s="293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</row>
    <row r="35" spans="1:171" s="54" customFormat="1" ht="20.100000000000001" customHeight="1" x14ac:dyDescent="0.25">
      <c r="A35" s="284"/>
      <c r="B35" s="287"/>
      <c r="C35" s="288"/>
      <c r="D35" s="291"/>
      <c r="E35" s="44" t="s">
        <v>27</v>
      </c>
      <c r="F35" s="61" t="s">
        <v>51</v>
      </c>
      <c r="G35" s="61" t="s">
        <v>52</v>
      </c>
      <c r="H35" s="294"/>
      <c r="I35" s="295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</row>
    <row r="36" spans="1:171" s="54" customFormat="1" ht="20.100000000000001" customHeight="1" x14ac:dyDescent="0.25">
      <c r="A36" s="284"/>
      <c r="B36" s="289"/>
      <c r="C36" s="290"/>
      <c r="D36" s="62" t="s">
        <v>28</v>
      </c>
      <c r="E36" s="62" t="s">
        <v>28</v>
      </c>
      <c r="F36" s="62" t="s">
        <v>28</v>
      </c>
      <c r="G36" s="62" t="s">
        <v>28</v>
      </c>
      <c r="H36" s="44" t="s">
        <v>29</v>
      </c>
      <c r="I36" s="46" t="s">
        <v>30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</row>
    <row r="37" spans="1:171" s="54" customFormat="1" ht="20.100000000000001" customHeight="1" x14ac:dyDescent="0.25">
      <c r="A37" s="284"/>
      <c r="B37" s="271" t="s">
        <v>31</v>
      </c>
      <c r="C37" s="272"/>
      <c r="D37" s="47" t="s">
        <v>32</v>
      </c>
      <c r="E37" s="47" t="s">
        <v>33</v>
      </c>
      <c r="F37" s="47" t="s">
        <v>34</v>
      </c>
      <c r="G37" s="47" t="s">
        <v>35</v>
      </c>
      <c r="H37" s="48" t="s">
        <v>56</v>
      </c>
      <c r="I37" s="49" t="s">
        <v>57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</row>
    <row r="38" spans="1:171" s="54" customFormat="1" ht="20.100000000000001" customHeight="1" x14ac:dyDescent="0.25">
      <c r="A38" s="50">
        <v>1</v>
      </c>
      <c r="B38" s="267" t="s">
        <v>45</v>
      </c>
      <c r="C38" s="268"/>
      <c r="D38" s="51">
        <v>10</v>
      </c>
      <c r="E38" s="51">
        <v>10</v>
      </c>
      <c r="F38" s="51">
        <v>2</v>
      </c>
      <c r="G38" s="51">
        <v>2</v>
      </c>
      <c r="H38" s="52">
        <f t="shared" ref="H38:H57" si="2">SUM(E38:G38)</f>
        <v>14</v>
      </c>
      <c r="I38" s="53">
        <f>IF(D38,H38/D38," ")</f>
        <v>1.4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</row>
    <row r="39" spans="1:171" s="54" customFormat="1" ht="20.100000000000001" customHeight="1" x14ac:dyDescent="0.25">
      <c r="A39" s="50">
        <v>2</v>
      </c>
      <c r="B39" s="267" t="s">
        <v>53</v>
      </c>
      <c r="C39" s="268"/>
      <c r="D39" s="51">
        <v>14</v>
      </c>
      <c r="E39" s="51">
        <v>18</v>
      </c>
      <c r="F39" s="51" t="s">
        <v>50</v>
      </c>
      <c r="G39" s="51" t="s">
        <v>50</v>
      </c>
      <c r="H39" s="52">
        <f t="shared" si="2"/>
        <v>18</v>
      </c>
      <c r="I39" s="53">
        <f t="shared" ref="I39:I57" si="3">IF(D39,H39/D39," ")</f>
        <v>1.2857142857142858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</row>
    <row r="40" spans="1:171" s="54" customFormat="1" ht="20.100000000000001" customHeight="1" x14ac:dyDescent="0.25">
      <c r="A40" s="50">
        <v>3</v>
      </c>
      <c r="B40" s="267" t="s">
        <v>54</v>
      </c>
      <c r="C40" s="268"/>
      <c r="D40" s="51">
        <v>28</v>
      </c>
      <c r="E40" s="51">
        <v>36</v>
      </c>
      <c r="F40" s="51">
        <v>1</v>
      </c>
      <c r="G40" s="51" t="s">
        <v>50</v>
      </c>
      <c r="H40" s="52">
        <f t="shared" si="2"/>
        <v>37</v>
      </c>
      <c r="I40" s="53">
        <f t="shared" si="3"/>
        <v>1.3214285714285714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</row>
    <row r="41" spans="1:171" s="54" customFormat="1" ht="20.100000000000001" customHeight="1" x14ac:dyDescent="0.25">
      <c r="A41" s="50">
        <v>4</v>
      </c>
      <c r="B41" s="267" t="s">
        <v>55</v>
      </c>
      <c r="C41" s="268"/>
      <c r="D41" s="51">
        <v>8</v>
      </c>
      <c r="E41" s="51">
        <v>5</v>
      </c>
      <c r="F41" s="51" t="s">
        <v>50</v>
      </c>
      <c r="G41" s="51" t="s">
        <v>50</v>
      </c>
      <c r="H41" s="52">
        <f t="shared" si="2"/>
        <v>5</v>
      </c>
      <c r="I41" s="53">
        <f t="shared" si="3"/>
        <v>0.625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</row>
    <row r="42" spans="1:171" s="54" customFormat="1" ht="20.100000000000001" customHeight="1" x14ac:dyDescent="0.25">
      <c r="A42" s="50">
        <v>5</v>
      </c>
      <c r="B42" s="267" t="s">
        <v>40</v>
      </c>
      <c r="C42" s="268"/>
      <c r="D42" s="51">
        <v>39</v>
      </c>
      <c r="E42" s="51">
        <v>10</v>
      </c>
      <c r="F42" s="51" t="s">
        <v>50</v>
      </c>
      <c r="G42" s="51" t="s">
        <v>50</v>
      </c>
      <c r="H42" s="52">
        <f t="shared" si="2"/>
        <v>10</v>
      </c>
      <c r="I42" s="53">
        <f t="shared" si="3"/>
        <v>0.25641025641025639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</row>
    <row r="43" spans="1:171" s="54" customFormat="1" ht="20.100000000000001" customHeight="1" x14ac:dyDescent="0.25">
      <c r="A43" s="50">
        <v>6</v>
      </c>
      <c r="B43" s="267" t="s">
        <v>41</v>
      </c>
      <c r="C43" s="268"/>
      <c r="D43" s="51">
        <v>48</v>
      </c>
      <c r="E43" s="51">
        <v>15</v>
      </c>
      <c r="F43" s="51" t="s">
        <v>50</v>
      </c>
      <c r="G43" s="51" t="s">
        <v>50</v>
      </c>
      <c r="H43" s="52">
        <f t="shared" si="2"/>
        <v>15</v>
      </c>
      <c r="I43" s="53">
        <f t="shared" si="3"/>
        <v>0.3125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</row>
    <row r="44" spans="1:171" s="54" customFormat="1" ht="20.100000000000001" customHeight="1" x14ac:dyDescent="0.25">
      <c r="A44" s="50">
        <v>7</v>
      </c>
      <c r="B44" s="267" t="s">
        <v>42</v>
      </c>
      <c r="C44" s="268"/>
      <c r="D44" s="51">
        <v>35</v>
      </c>
      <c r="E44" s="51">
        <v>1</v>
      </c>
      <c r="F44" s="51" t="s">
        <v>50</v>
      </c>
      <c r="G44" s="51" t="s">
        <v>50</v>
      </c>
      <c r="H44" s="52">
        <f t="shared" si="2"/>
        <v>1</v>
      </c>
      <c r="I44" s="53">
        <f t="shared" si="3"/>
        <v>2.8571428571428571E-2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</row>
    <row r="45" spans="1:171" s="54" customFormat="1" ht="20.100000000000001" customHeight="1" x14ac:dyDescent="0.25">
      <c r="A45" s="50">
        <v>8</v>
      </c>
      <c r="B45" s="267" t="s">
        <v>43</v>
      </c>
      <c r="C45" s="268"/>
      <c r="D45" s="51">
        <v>20</v>
      </c>
      <c r="E45" s="51">
        <v>4</v>
      </c>
      <c r="F45" s="51" t="s">
        <v>50</v>
      </c>
      <c r="G45" s="51" t="s">
        <v>50</v>
      </c>
      <c r="H45" s="52">
        <f t="shared" si="2"/>
        <v>4</v>
      </c>
      <c r="I45" s="53">
        <f t="shared" si="3"/>
        <v>0.2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</row>
    <row r="46" spans="1:171" s="54" customFormat="1" ht="20.100000000000001" customHeight="1" x14ac:dyDescent="0.25">
      <c r="A46" s="50">
        <v>9</v>
      </c>
      <c r="B46" s="267" t="s">
        <v>44</v>
      </c>
      <c r="C46" s="268"/>
      <c r="D46" s="51">
        <v>10</v>
      </c>
      <c r="E46" s="51">
        <v>8</v>
      </c>
      <c r="F46" s="51" t="s">
        <v>50</v>
      </c>
      <c r="G46" s="51" t="s">
        <v>50</v>
      </c>
      <c r="H46" s="52">
        <f t="shared" si="2"/>
        <v>8</v>
      </c>
      <c r="I46" s="53">
        <f t="shared" si="3"/>
        <v>0.8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</row>
    <row r="47" spans="1:171" s="54" customFormat="1" ht="20.100000000000001" customHeight="1" x14ac:dyDescent="0.25">
      <c r="A47" s="50">
        <v>10</v>
      </c>
      <c r="B47" s="267" t="s">
        <v>46</v>
      </c>
      <c r="C47" s="268"/>
      <c r="D47" s="51">
        <v>11</v>
      </c>
      <c r="E47" s="51">
        <v>10</v>
      </c>
      <c r="F47" s="51">
        <v>1</v>
      </c>
      <c r="G47" s="51" t="s">
        <v>50</v>
      </c>
      <c r="H47" s="52">
        <f t="shared" si="2"/>
        <v>11</v>
      </c>
      <c r="I47" s="53">
        <f t="shared" si="3"/>
        <v>1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</row>
    <row r="48" spans="1:171" s="54" customFormat="1" ht="20.100000000000001" customHeight="1" x14ac:dyDescent="0.25">
      <c r="A48" s="50">
        <v>11</v>
      </c>
      <c r="B48" s="267" t="s">
        <v>47</v>
      </c>
      <c r="C48" s="268"/>
      <c r="D48" s="51">
        <v>16</v>
      </c>
      <c r="E48" s="51">
        <v>13</v>
      </c>
      <c r="F48" s="51" t="s">
        <v>50</v>
      </c>
      <c r="G48" s="51">
        <v>4</v>
      </c>
      <c r="H48" s="52">
        <f t="shared" si="2"/>
        <v>17</v>
      </c>
      <c r="I48" s="53">
        <f t="shared" si="3"/>
        <v>1.0625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</row>
    <row r="49" spans="1:171" s="54" customFormat="1" ht="20.100000000000001" customHeight="1" x14ac:dyDescent="0.25">
      <c r="A49" s="50">
        <v>12</v>
      </c>
      <c r="B49" s="267" t="s">
        <v>48</v>
      </c>
      <c r="C49" s="268"/>
      <c r="D49" s="51">
        <v>26</v>
      </c>
      <c r="E49" s="51">
        <v>35</v>
      </c>
      <c r="F49" s="51" t="s">
        <v>50</v>
      </c>
      <c r="G49" s="51">
        <v>3</v>
      </c>
      <c r="H49" s="52">
        <f t="shared" si="2"/>
        <v>38</v>
      </c>
      <c r="I49" s="53">
        <f t="shared" si="3"/>
        <v>1.4615384615384615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</row>
    <row r="50" spans="1:171" s="54" customFormat="1" ht="20.100000000000001" customHeight="1" x14ac:dyDescent="0.25">
      <c r="A50" s="50">
        <v>13</v>
      </c>
      <c r="B50" s="267" t="s">
        <v>49</v>
      </c>
      <c r="C50" s="268"/>
      <c r="D50" s="51">
        <v>64</v>
      </c>
      <c r="E50" s="51">
        <v>47</v>
      </c>
      <c r="F50" s="51" t="s">
        <v>50</v>
      </c>
      <c r="G50" s="51">
        <v>3</v>
      </c>
      <c r="H50" s="52">
        <f t="shared" si="2"/>
        <v>50</v>
      </c>
      <c r="I50" s="53">
        <f t="shared" si="3"/>
        <v>0.78125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</row>
    <row r="51" spans="1:171" s="54" customFormat="1" ht="20.100000000000001" customHeight="1" x14ac:dyDescent="0.25">
      <c r="A51" s="50">
        <v>14</v>
      </c>
      <c r="B51" s="269"/>
      <c r="C51" s="270"/>
      <c r="D51" s="51"/>
      <c r="E51" s="51"/>
      <c r="F51" s="51"/>
      <c r="G51" s="51"/>
      <c r="H51" s="52">
        <f t="shared" si="2"/>
        <v>0</v>
      </c>
      <c r="I51" s="53" t="str">
        <f t="shared" si="3"/>
        <v xml:space="preserve"> 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</row>
    <row r="52" spans="1:171" s="54" customFormat="1" ht="20.100000000000001" customHeight="1" x14ac:dyDescent="0.25">
      <c r="A52" s="50">
        <v>15</v>
      </c>
      <c r="B52" s="269"/>
      <c r="C52" s="270"/>
      <c r="D52" s="51"/>
      <c r="E52" s="51"/>
      <c r="F52" s="51"/>
      <c r="G52" s="51"/>
      <c r="H52" s="52">
        <f t="shared" si="2"/>
        <v>0</v>
      </c>
      <c r="I52" s="53" t="str">
        <f t="shared" si="3"/>
        <v xml:space="preserve"> 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</row>
    <row r="53" spans="1:171" s="54" customFormat="1" ht="20.100000000000001" customHeight="1" x14ac:dyDescent="0.25">
      <c r="A53" s="50">
        <v>16</v>
      </c>
      <c r="B53" s="269"/>
      <c r="C53" s="270"/>
      <c r="D53" s="51"/>
      <c r="E53" s="51"/>
      <c r="F53" s="51"/>
      <c r="G53" s="51"/>
      <c r="H53" s="52">
        <f t="shared" si="2"/>
        <v>0</v>
      </c>
      <c r="I53" s="53" t="str">
        <f t="shared" si="3"/>
        <v xml:space="preserve"> 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</row>
    <row r="54" spans="1:171" s="54" customFormat="1" ht="20.100000000000001" customHeight="1" x14ac:dyDescent="0.25">
      <c r="A54" s="50">
        <v>17</v>
      </c>
      <c r="B54" s="269"/>
      <c r="C54" s="270"/>
      <c r="D54" s="51"/>
      <c r="E54" s="51"/>
      <c r="F54" s="51"/>
      <c r="G54" s="51"/>
      <c r="H54" s="52">
        <f t="shared" si="2"/>
        <v>0</v>
      </c>
      <c r="I54" s="53" t="str">
        <f t="shared" si="3"/>
        <v xml:space="preserve"> 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</row>
    <row r="55" spans="1:171" s="54" customFormat="1" ht="20.100000000000001" customHeight="1" x14ac:dyDescent="0.25">
      <c r="A55" s="50">
        <v>18</v>
      </c>
      <c r="B55" s="269"/>
      <c r="C55" s="270"/>
      <c r="D55" s="51"/>
      <c r="E55" s="51"/>
      <c r="F55" s="51"/>
      <c r="G55" s="51"/>
      <c r="H55" s="52">
        <f t="shared" si="2"/>
        <v>0</v>
      </c>
      <c r="I55" s="53" t="str">
        <f t="shared" si="3"/>
        <v xml:space="preserve"> 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</row>
    <row r="56" spans="1:171" s="54" customFormat="1" ht="20.100000000000001" customHeight="1" x14ac:dyDescent="0.25">
      <c r="A56" s="50">
        <v>19</v>
      </c>
      <c r="B56" s="269"/>
      <c r="C56" s="270"/>
      <c r="D56" s="51"/>
      <c r="E56" s="51"/>
      <c r="F56" s="51"/>
      <c r="G56" s="51"/>
      <c r="H56" s="52">
        <f t="shared" si="2"/>
        <v>0</v>
      </c>
      <c r="I56" s="53" t="str">
        <f t="shared" si="3"/>
        <v xml:space="preserve"> 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</row>
    <row r="57" spans="1:171" s="54" customFormat="1" ht="20.100000000000001" customHeight="1" thickBot="1" x14ac:dyDescent="0.3">
      <c r="A57" s="50">
        <v>20</v>
      </c>
      <c r="B57" s="269"/>
      <c r="C57" s="270"/>
      <c r="D57" s="51"/>
      <c r="E57" s="51"/>
      <c r="F57" s="51"/>
      <c r="G57" s="51"/>
      <c r="H57" s="52">
        <f t="shared" si="2"/>
        <v>0</v>
      </c>
      <c r="I57" s="53" t="str">
        <f t="shared" si="3"/>
        <v xml:space="preserve"> 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</row>
    <row r="58" spans="1:171" ht="20.100000000000001" customHeight="1" thickTop="1" thickBot="1" x14ac:dyDescent="0.3">
      <c r="A58" s="273" t="s">
        <v>36</v>
      </c>
      <c r="B58" s="274"/>
      <c r="C58" s="274"/>
      <c r="D58" s="63">
        <f>SUM(D38:D57)</f>
        <v>329</v>
      </c>
      <c r="E58" s="63">
        <f>SUM(E38:E57)</f>
        <v>212</v>
      </c>
      <c r="F58" s="63">
        <f>SUM(F38:F57)</f>
        <v>4</v>
      </c>
      <c r="G58" s="63">
        <f>SUM(G38:G57)</f>
        <v>12</v>
      </c>
      <c r="H58" s="63">
        <f>SUM(H38:H57)</f>
        <v>228</v>
      </c>
      <c r="I58" s="64">
        <f>IF(D58,H58/D58," ")</f>
        <v>0.69300911854103342</v>
      </c>
    </row>
    <row r="59" spans="1:171" ht="9.9499999999999993" customHeight="1" x14ac:dyDescent="0.25">
      <c r="A59" s="54"/>
    </row>
    <row r="60" spans="1:171" ht="20.100000000000001" customHeight="1" x14ac:dyDescent="0.25">
      <c r="A60" s="66" t="s">
        <v>37</v>
      </c>
      <c r="C60" s="66"/>
    </row>
    <row r="61" spans="1:171" ht="20.100000000000001" customHeight="1" x14ac:dyDescent="0.25">
      <c r="A61" s="54"/>
    </row>
    <row r="62" spans="1:171" ht="20.100000000000001" customHeight="1" x14ac:dyDescent="0.25">
      <c r="A62" s="54"/>
    </row>
    <row r="63" spans="1:171" x14ac:dyDescent="0.25">
      <c r="A63" s="54"/>
    </row>
    <row r="64" spans="1:17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</sheetData>
  <mergeCells count="58">
    <mergeCell ref="D34:D35"/>
    <mergeCell ref="E34:G34"/>
    <mergeCell ref="H34:I35"/>
    <mergeCell ref="A3:B3"/>
    <mergeCell ref="A4:B4"/>
    <mergeCell ref="A6:I6"/>
    <mergeCell ref="A7:A10"/>
    <mergeCell ref="D7:D8"/>
    <mergeCell ref="E7:G7"/>
    <mergeCell ref="H7:I8"/>
    <mergeCell ref="B22:C22"/>
    <mergeCell ref="B23:C23"/>
    <mergeCell ref="B24:C24"/>
    <mergeCell ref="B10:C10"/>
    <mergeCell ref="B19:C19"/>
    <mergeCell ref="B20:C20"/>
    <mergeCell ref="A58:C58"/>
    <mergeCell ref="B7:C8"/>
    <mergeCell ref="B11:C11"/>
    <mergeCell ref="B12:C12"/>
    <mergeCell ref="B13:C13"/>
    <mergeCell ref="B14:C14"/>
    <mergeCell ref="B15:C15"/>
    <mergeCell ref="B16:C16"/>
    <mergeCell ref="B17:C17"/>
    <mergeCell ref="B18:C18"/>
    <mergeCell ref="A31:C31"/>
    <mergeCell ref="A33:I33"/>
    <mergeCell ref="A34:A37"/>
    <mergeCell ref="B47:C47"/>
    <mergeCell ref="B38:C38"/>
    <mergeCell ref="B34:C36"/>
    <mergeCell ref="B57:C57"/>
    <mergeCell ref="B37:C3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39:C39"/>
    <mergeCell ref="B40:C40"/>
    <mergeCell ref="B41:C41"/>
    <mergeCell ref="B46:C46"/>
    <mergeCell ref="B21:C21"/>
    <mergeCell ref="B54:C54"/>
    <mergeCell ref="B55:C55"/>
    <mergeCell ref="B56:C56"/>
    <mergeCell ref="B25:C25"/>
    <mergeCell ref="B26:C26"/>
    <mergeCell ref="B27:C27"/>
    <mergeCell ref="B28:C28"/>
    <mergeCell ref="B29:C29"/>
    <mergeCell ref="B30:C30"/>
  </mergeCells>
  <conditionalFormatting sqref="H11:H30">
    <cfRule type="cellIs" dxfId="43" priority="4" operator="equal">
      <formula>0</formula>
    </cfRule>
  </conditionalFormatting>
  <conditionalFormatting sqref="D31:H32">
    <cfRule type="cellIs" dxfId="42" priority="3" operator="equal">
      <formula>0</formula>
    </cfRule>
  </conditionalFormatting>
  <conditionalFormatting sqref="H38:H57">
    <cfRule type="cellIs" dxfId="41" priority="2" operator="equal">
      <formula>0</formula>
    </cfRule>
  </conditionalFormatting>
  <conditionalFormatting sqref="D58:H58">
    <cfRule type="cellIs" dxfId="40" priority="1" operator="equal">
      <formula>0</formula>
    </cfRule>
  </conditionalFormatting>
  <pageMargins left="0.98425196850393704" right="0.59055118110236227" top="0.78740157480314965" bottom="0.78740157480314965" header="0.39370078740157483" footer="0.39370078740157483"/>
  <pageSetup paperSize="9" scale="56" orientation="portrait" r:id="rId1"/>
  <headerFooter>
    <oddHeader>&amp;L&amp;"Arial,Standard"&amp;10
Formblatt B: Erhebung der Stationsstandorte</oddHeader>
    <oddFooter>&amp;R&amp;"Arial,Standard"&amp;10Seite &amp;P / &amp;N</oddFooter>
  </headerFooter>
  <rowBreaks count="1" manualBreakCount="1">
    <brk id="61" max="16383" man="1"/>
  </rowBreaks>
  <ignoredErrors>
    <ignoredError sqref="H38:H50 H22 H11:H21 H23" formulaRange="1"/>
    <ignoredError sqref="B37:G37 B10:G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A372"/>
    <pageSetUpPr fitToPage="1"/>
  </sheetPr>
  <dimension ref="A1:FO82"/>
  <sheetViews>
    <sheetView showGridLines="0" view="pageLayout" zoomScale="70" zoomScaleNormal="100" zoomScaleSheetLayoutView="70" zoomScalePageLayoutView="70" workbookViewId="0">
      <selection activeCell="C4" sqref="C4"/>
    </sheetView>
  </sheetViews>
  <sheetFormatPr baseColWidth="10" defaultColWidth="0" defaultRowHeight="15" x14ac:dyDescent="0.25"/>
  <cols>
    <col min="1" max="1" width="3.5703125" style="32" customWidth="1"/>
    <col min="2" max="2" width="14.7109375" style="54" customWidth="1"/>
    <col min="3" max="3" width="35.140625" style="54" customWidth="1"/>
    <col min="4" max="4" width="12.5703125" style="54" customWidth="1"/>
    <col min="5" max="6" width="16.28515625" style="54" customWidth="1"/>
    <col min="7" max="8" width="16.28515625" style="65" customWidth="1"/>
    <col min="9" max="9" width="20.28515625" style="65" customWidth="1"/>
    <col min="10" max="10" width="23" style="32" customWidth="1"/>
    <col min="11" max="171" width="5" style="32" customWidth="1"/>
    <col min="172" max="16384" width="0" style="32" hidden="1"/>
  </cols>
  <sheetData>
    <row r="1" spans="1:9" ht="16.5" customHeight="1" thickBot="1" x14ac:dyDescent="0.3">
      <c r="A1" s="29"/>
      <c r="B1" s="30"/>
      <c r="C1" s="30"/>
      <c r="D1" s="30"/>
      <c r="E1" s="30"/>
      <c r="F1" s="30"/>
      <c r="G1" s="31"/>
      <c r="H1" s="31"/>
      <c r="I1" s="31"/>
    </row>
    <row r="2" spans="1:9" ht="20.100000000000001" customHeight="1" thickBot="1" x14ac:dyDescent="0.3">
      <c r="A2" s="33" t="s">
        <v>309</v>
      </c>
      <c r="B2" s="33"/>
      <c r="C2" s="34"/>
      <c r="D2" s="34"/>
      <c r="E2" s="34"/>
      <c r="F2" s="34"/>
      <c r="G2" s="34"/>
      <c r="H2" s="34"/>
      <c r="I2" s="35"/>
    </row>
    <row r="3" spans="1:9" ht="20.100000000000001" customHeight="1" x14ac:dyDescent="0.25">
      <c r="A3" s="296" t="s">
        <v>322</v>
      </c>
      <c r="B3" s="297"/>
      <c r="C3" s="67" t="s">
        <v>342</v>
      </c>
      <c r="D3" s="36"/>
      <c r="E3" s="37" t="s">
        <v>21</v>
      </c>
      <c r="F3" s="68" t="s">
        <v>38</v>
      </c>
      <c r="G3" s="37"/>
      <c r="H3" s="38" t="s">
        <v>22</v>
      </c>
      <c r="I3" s="69" t="s">
        <v>58</v>
      </c>
    </row>
    <row r="4" spans="1:9" ht="20.100000000000001" customHeight="1" x14ac:dyDescent="0.25">
      <c r="A4" s="298" t="s">
        <v>323</v>
      </c>
      <c r="B4" s="299"/>
      <c r="C4" s="70" t="s">
        <v>329</v>
      </c>
      <c r="D4" s="36"/>
      <c r="E4" s="37"/>
      <c r="F4" s="36"/>
      <c r="G4" s="32"/>
      <c r="H4" s="32"/>
      <c r="I4" s="39"/>
    </row>
    <row r="5" spans="1:9" ht="5.25" customHeight="1" x14ac:dyDescent="0.25">
      <c r="A5" s="40"/>
      <c r="B5" s="41"/>
      <c r="C5" s="36"/>
      <c r="D5" s="36"/>
      <c r="E5" s="36"/>
      <c r="F5" s="36"/>
      <c r="G5" s="36"/>
      <c r="H5" s="36"/>
      <c r="I5" s="42"/>
    </row>
    <row r="6" spans="1:9" ht="20.100000000000001" customHeight="1" x14ac:dyDescent="0.25">
      <c r="A6" s="300" t="s">
        <v>326</v>
      </c>
      <c r="B6" s="301"/>
      <c r="C6" s="301"/>
      <c r="D6" s="301"/>
      <c r="E6" s="301"/>
      <c r="F6" s="301"/>
      <c r="G6" s="301"/>
      <c r="H6" s="301"/>
      <c r="I6" s="302"/>
    </row>
    <row r="7" spans="1:9" ht="20.100000000000001" customHeight="1" x14ac:dyDescent="0.25">
      <c r="A7" s="284"/>
      <c r="B7" s="275" t="s">
        <v>23</v>
      </c>
      <c r="C7" s="276"/>
      <c r="D7" s="291" t="s">
        <v>24</v>
      </c>
      <c r="E7" s="291" t="s">
        <v>25</v>
      </c>
      <c r="F7" s="291"/>
      <c r="G7" s="291"/>
      <c r="H7" s="292" t="s">
        <v>26</v>
      </c>
      <c r="I7" s="293"/>
    </row>
    <row r="8" spans="1:9" ht="20.100000000000001" customHeight="1" x14ac:dyDescent="0.25">
      <c r="A8" s="284"/>
      <c r="B8" s="277"/>
      <c r="C8" s="278"/>
      <c r="D8" s="303"/>
      <c r="E8" s="43" t="s">
        <v>27</v>
      </c>
      <c r="F8" s="45" t="s">
        <v>51</v>
      </c>
      <c r="G8" s="45" t="s">
        <v>52</v>
      </c>
      <c r="H8" s="294"/>
      <c r="I8" s="295"/>
    </row>
    <row r="9" spans="1:9" ht="20.100000000000001" customHeight="1" x14ac:dyDescent="0.25">
      <c r="A9" s="284"/>
      <c r="B9" s="71"/>
      <c r="C9" s="72"/>
      <c r="D9" s="44" t="s">
        <v>28</v>
      </c>
      <c r="E9" s="44" t="s">
        <v>28</v>
      </c>
      <c r="F9" s="44" t="s">
        <v>28</v>
      </c>
      <c r="G9" s="44" t="s">
        <v>28</v>
      </c>
      <c r="H9" s="44" t="s">
        <v>29</v>
      </c>
      <c r="I9" s="46" t="s">
        <v>30</v>
      </c>
    </row>
    <row r="10" spans="1:9" ht="20.100000000000001" customHeight="1" x14ac:dyDescent="0.25">
      <c r="A10" s="284"/>
      <c r="B10" s="271" t="s">
        <v>31</v>
      </c>
      <c r="C10" s="272"/>
      <c r="D10" s="47" t="s">
        <v>32</v>
      </c>
      <c r="E10" s="47" t="s">
        <v>33</v>
      </c>
      <c r="F10" s="47" t="s">
        <v>34</v>
      </c>
      <c r="G10" s="47" t="s">
        <v>35</v>
      </c>
      <c r="H10" s="48" t="s">
        <v>56</v>
      </c>
      <c r="I10" s="49" t="s">
        <v>57</v>
      </c>
    </row>
    <row r="11" spans="1:9" ht="20.100000000000001" customHeight="1" x14ac:dyDescent="0.25">
      <c r="A11" s="50">
        <v>1</v>
      </c>
      <c r="B11" s="267" t="s">
        <v>45</v>
      </c>
      <c r="C11" s="268"/>
      <c r="D11" s="51">
        <v>10</v>
      </c>
      <c r="E11" s="51">
        <v>10</v>
      </c>
      <c r="F11" s="51">
        <v>2</v>
      </c>
      <c r="G11" s="51">
        <v>4</v>
      </c>
      <c r="H11" s="52">
        <f t="shared" ref="H11:H30" si="0">SUM(E11:G11)</f>
        <v>16</v>
      </c>
      <c r="I11" s="53">
        <f>IF(D11,H11/D11," ")</f>
        <v>1.6</v>
      </c>
    </row>
    <row r="12" spans="1:9" ht="20.100000000000001" customHeight="1" x14ac:dyDescent="0.25">
      <c r="A12" s="50">
        <v>2</v>
      </c>
      <c r="B12" s="267" t="s">
        <v>53</v>
      </c>
      <c r="C12" s="268"/>
      <c r="D12" s="51">
        <v>14</v>
      </c>
      <c r="E12" s="51">
        <v>16</v>
      </c>
      <c r="F12" s="51" t="s">
        <v>50</v>
      </c>
      <c r="G12" s="51" t="s">
        <v>50</v>
      </c>
      <c r="H12" s="52">
        <f t="shared" si="0"/>
        <v>16</v>
      </c>
      <c r="I12" s="53">
        <f t="shared" ref="I12:I30" si="1">IF(D12,H12/D12," ")</f>
        <v>1.1428571428571428</v>
      </c>
    </row>
    <row r="13" spans="1:9" ht="20.100000000000001" customHeight="1" x14ac:dyDescent="0.25">
      <c r="A13" s="50">
        <v>3</v>
      </c>
      <c r="B13" s="267" t="s">
        <v>54</v>
      </c>
      <c r="C13" s="268"/>
      <c r="D13" s="51">
        <v>28</v>
      </c>
      <c r="E13" s="51">
        <v>38</v>
      </c>
      <c r="F13" s="51">
        <v>1</v>
      </c>
      <c r="G13" s="51" t="s">
        <v>50</v>
      </c>
      <c r="H13" s="52">
        <f t="shared" si="0"/>
        <v>39</v>
      </c>
      <c r="I13" s="53">
        <f t="shared" si="1"/>
        <v>1.3928571428571428</v>
      </c>
    </row>
    <row r="14" spans="1:9" ht="20.100000000000001" customHeight="1" x14ac:dyDescent="0.25">
      <c r="A14" s="50">
        <v>4</v>
      </c>
      <c r="B14" s="267" t="s">
        <v>55</v>
      </c>
      <c r="C14" s="268"/>
      <c r="D14" s="51">
        <v>8</v>
      </c>
      <c r="E14" s="51">
        <v>5</v>
      </c>
      <c r="F14" s="51" t="s">
        <v>50</v>
      </c>
      <c r="G14" s="51" t="s">
        <v>50</v>
      </c>
      <c r="H14" s="52">
        <f t="shared" si="0"/>
        <v>5</v>
      </c>
      <c r="I14" s="53">
        <f t="shared" si="1"/>
        <v>0.625</v>
      </c>
    </row>
    <row r="15" spans="1:9" ht="20.100000000000001" customHeight="1" x14ac:dyDescent="0.25">
      <c r="A15" s="50">
        <v>5</v>
      </c>
      <c r="B15" s="267" t="s">
        <v>40</v>
      </c>
      <c r="C15" s="268"/>
      <c r="D15" s="51">
        <v>39</v>
      </c>
      <c r="E15" s="51">
        <v>14</v>
      </c>
      <c r="F15" s="51" t="s">
        <v>50</v>
      </c>
      <c r="G15" s="51" t="s">
        <v>50</v>
      </c>
      <c r="H15" s="52">
        <f t="shared" si="0"/>
        <v>14</v>
      </c>
      <c r="I15" s="53">
        <f t="shared" si="1"/>
        <v>0.35897435897435898</v>
      </c>
    </row>
    <row r="16" spans="1:9" ht="20.100000000000001" customHeight="1" x14ac:dyDescent="0.25">
      <c r="A16" s="50">
        <v>6</v>
      </c>
      <c r="B16" s="267" t="s">
        <v>41</v>
      </c>
      <c r="C16" s="268"/>
      <c r="D16" s="51">
        <v>48</v>
      </c>
      <c r="E16" s="51">
        <v>15</v>
      </c>
      <c r="F16" s="51" t="s">
        <v>50</v>
      </c>
      <c r="G16" s="51" t="s">
        <v>50</v>
      </c>
      <c r="H16" s="52">
        <f t="shared" si="0"/>
        <v>15</v>
      </c>
      <c r="I16" s="53">
        <f t="shared" si="1"/>
        <v>0.3125</v>
      </c>
    </row>
    <row r="17" spans="1:171" ht="20.100000000000001" customHeight="1" x14ac:dyDescent="0.25">
      <c r="A17" s="50">
        <v>7</v>
      </c>
      <c r="B17" s="267" t="s">
        <v>42</v>
      </c>
      <c r="C17" s="268"/>
      <c r="D17" s="51">
        <v>35</v>
      </c>
      <c r="E17" s="51">
        <v>3</v>
      </c>
      <c r="F17" s="51" t="s">
        <v>50</v>
      </c>
      <c r="G17" s="51" t="s">
        <v>50</v>
      </c>
      <c r="H17" s="52">
        <f t="shared" si="0"/>
        <v>3</v>
      </c>
      <c r="I17" s="53">
        <f t="shared" si="1"/>
        <v>8.5714285714285715E-2</v>
      </c>
    </row>
    <row r="18" spans="1:171" ht="20.100000000000001" customHeight="1" x14ac:dyDescent="0.25">
      <c r="A18" s="50">
        <v>8</v>
      </c>
      <c r="B18" s="267" t="s">
        <v>43</v>
      </c>
      <c r="C18" s="268"/>
      <c r="D18" s="51">
        <v>20</v>
      </c>
      <c r="E18" s="51">
        <v>15</v>
      </c>
      <c r="F18" s="51" t="s">
        <v>50</v>
      </c>
      <c r="G18" s="51" t="s">
        <v>50</v>
      </c>
      <c r="H18" s="52">
        <f t="shared" si="0"/>
        <v>15</v>
      </c>
      <c r="I18" s="53">
        <f t="shared" si="1"/>
        <v>0.75</v>
      </c>
    </row>
    <row r="19" spans="1:171" ht="20.100000000000001" customHeight="1" x14ac:dyDescent="0.25">
      <c r="A19" s="50">
        <v>9</v>
      </c>
      <c r="B19" s="267" t="s">
        <v>44</v>
      </c>
      <c r="C19" s="268"/>
      <c r="D19" s="51">
        <v>10</v>
      </c>
      <c r="E19" s="51">
        <v>11</v>
      </c>
      <c r="F19" s="51" t="s">
        <v>50</v>
      </c>
      <c r="G19" s="51">
        <v>1</v>
      </c>
      <c r="H19" s="52">
        <f t="shared" si="0"/>
        <v>12</v>
      </c>
      <c r="I19" s="53">
        <f t="shared" si="1"/>
        <v>1.2</v>
      </c>
    </row>
    <row r="20" spans="1:171" ht="20.100000000000001" customHeight="1" x14ac:dyDescent="0.25">
      <c r="A20" s="50">
        <v>10</v>
      </c>
      <c r="B20" s="267" t="s">
        <v>46</v>
      </c>
      <c r="C20" s="268"/>
      <c r="D20" s="51">
        <v>11</v>
      </c>
      <c r="E20" s="51">
        <v>11</v>
      </c>
      <c r="F20" s="51">
        <v>1</v>
      </c>
      <c r="G20" s="51" t="s">
        <v>50</v>
      </c>
      <c r="H20" s="52">
        <f t="shared" si="0"/>
        <v>12</v>
      </c>
      <c r="I20" s="53">
        <f t="shared" si="1"/>
        <v>1.0909090909090908</v>
      </c>
    </row>
    <row r="21" spans="1:171" ht="20.100000000000001" customHeight="1" x14ac:dyDescent="0.25">
      <c r="A21" s="50">
        <v>11</v>
      </c>
      <c r="B21" s="267" t="s">
        <v>47</v>
      </c>
      <c r="C21" s="268"/>
      <c r="D21" s="51">
        <v>16</v>
      </c>
      <c r="E21" s="51">
        <v>17</v>
      </c>
      <c r="F21" s="51" t="s">
        <v>50</v>
      </c>
      <c r="G21" s="51">
        <v>3</v>
      </c>
      <c r="H21" s="52">
        <f t="shared" si="0"/>
        <v>20</v>
      </c>
      <c r="I21" s="53">
        <f t="shared" si="1"/>
        <v>1.25</v>
      </c>
    </row>
    <row r="22" spans="1:171" ht="20.100000000000001" customHeight="1" x14ac:dyDescent="0.25">
      <c r="A22" s="50">
        <v>12</v>
      </c>
      <c r="B22" s="267" t="s">
        <v>48</v>
      </c>
      <c r="C22" s="268"/>
      <c r="D22" s="51">
        <v>26</v>
      </c>
      <c r="E22" s="51">
        <v>33</v>
      </c>
      <c r="F22" s="51" t="s">
        <v>50</v>
      </c>
      <c r="G22" s="51">
        <v>2</v>
      </c>
      <c r="H22" s="52">
        <f t="shared" si="0"/>
        <v>35</v>
      </c>
      <c r="I22" s="53">
        <f t="shared" si="1"/>
        <v>1.3461538461538463</v>
      </c>
    </row>
    <row r="23" spans="1:171" ht="20.100000000000001" customHeight="1" x14ac:dyDescent="0.25">
      <c r="A23" s="50">
        <v>13</v>
      </c>
      <c r="B23" s="267" t="s">
        <v>49</v>
      </c>
      <c r="C23" s="268"/>
      <c r="D23" s="51">
        <v>64</v>
      </c>
      <c r="E23" s="51">
        <v>51</v>
      </c>
      <c r="F23" s="51" t="s">
        <v>50</v>
      </c>
      <c r="G23" s="51">
        <v>3</v>
      </c>
      <c r="H23" s="52">
        <f t="shared" si="0"/>
        <v>54</v>
      </c>
      <c r="I23" s="53">
        <f t="shared" si="1"/>
        <v>0.84375</v>
      </c>
    </row>
    <row r="24" spans="1:171" s="54" customFormat="1" ht="20.100000000000001" customHeight="1" x14ac:dyDescent="0.25">
      <c r="A24" s="50">
        <v>14</v>
      </c>
      <c r="B24" s="269"/>
      <c r="C24" s="270"/>
      <c r="D24" s="51"/>
      <c r="E24" s="51"/>
      <c r="F24" s="51"/>
      <c r="G24" s="51"/>
      <c r="H24" s="52">
        <f t="shared" si="0"/>
        <v>0</v>
      </c>
      <c r="I24" s="53" t="str">
        <f t="shared" si="1"/>
        <v xml:space="preserve"> 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</row>
    <row r="25" spans="1:171" s="54" customFormat="1" ht="20.100000000000001" customHeight="1" x14ac:dyDescent="0.25">
      <c r="A25" s="50">
        <v>15</v>
      </c>
      <c r="B25" s="269"/>
      <c r="C25" s="270"/>
      <c r="D25" s="51"/>
      <c r="E25" s="51"/>
      <c r="F25" s="51"/>
      <c r="G25" s="51"/>
      <c r="H25" s="52">
        <f t="shared" si="0"/>
        <v>0</v>
      </c>
      <c r="I25" s="53" t="str">
        <f t="shared" si="1"/>
        <v xml:space="preserve"> 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</row>
    <row r="26" spans="1:171" s="54" customFormat="1" ht="20.100000000000001" customHeight="1" x14ac:dyDescent="0.25">
      <c r="A26" s="50">
        <v>16</v>
      </c>
      <c r="B26" s="269"/>
      <c r="C26" s="270"/>
      <c r="D26" s="51"/>
      <c r="E26" s="51"/>
      <c r="F26" s="51"/>
      <c r="G26" s="51"/>
      <c r="H26" s="52">
        <f t="shared" si="0"/>
        <v>0</v>
      </c>
      <c r="I26" s="53" t="str">
        <f t="shared" si="1"/>
        <v xml:space="preserve"> 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</row>
    <row r="27" spans="1:171" s="54" customFormat="1" ht="20.100000000000001" customHeight="1" x14ac:dyDescent="0.25">
      <c r="A27" s="50">
        <v>17</v>
      </c>
      <c r="B27" s="269"/>
      <c r="C27" s="270"/>
      <c r="D27" s="51"/>
      <c r="E27" s="51"/>
      <c r="F27" s="51"/>
      <c r="G27" s="51"/>
      <c r="H27" s="52">
        <f t="shared" si="0"/>
        <v>0</v>
      </c>
      <c r="I27" s="53" t="str">
        <f t="shared" si="1"/>
        <v xml:space="preserve"> 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</row>
    <row r="28" spans="1:171" s="54" customFormat="1" ht="20.100000000000001" customHeight="1" x14ac:dyDescent="0.25">
      <c r="A28" s="50">
        <v>18</v>
      </c>
      <c r="B28" s="269"/>
      <c r="C28" s="270"/>
      <c r="D28" s="51"/>
      <c r="E28" s="51"/>
      <c r="F28" s="51"/>
      <c r="G28" s="51"/>
      <c r="H28" s="52">
        <f t="shared" si="0"/>
        <v>0</v>
      </c>
      <c r="I28" s="53" t="str">
        <f t="shared" si="1"/>
        <v xml:space="preserve"> 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</row>
    <row r="29" spans="1:171" s="54" customFormat="1" ht="20.100000000000001" customHeight="1" x14ac:dyDescent="0.25">
      <c r="A29" s="50">
        <v>19</v>
      </c>
      <c r="B29" s="269"/>
      <c r="C29" s="270"/>
      <c r="D29" s="51"/>
      <c r="E29" s="51"/>
      <c r="F29" s="51"/>
      <c r="G29" s="51"/>
      <c r="H29" s="52">
        <f t="shared" si="0"/>
        <v>0</v>
      </c>
      <c r="I29" s="53" t="str">
        <f t="shared" si="1"/>
        <v xml:space="preserve"> 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</row>
    <row r="30" spans="1:171" s="54" customFormat="1" ht="20.100000000000001" customHeight="1" thickBot="1" x14ac:dyDescent="0.3">
      <c r="A30" s="50">
        <v>20</v>
      </c>
      <c r="B30" s="269"/>
      <c r="C30" s="270"/>
      <c r="D30" s="51"/>
      <c r="E30" s="51"/>
      <c r="F30" s="51"/>
      <c r="G30" s="51"/>
      <c r="H30" s="52">
        <f t="shared" si="0"/>
        <v>0</v>
      </c>
      <c r="I30" s="53" t="str">
        <f t="shared" si="1"/>
        <v xml:space="preserve"> 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</row>
    <row r="31" spans="1:171" s="54" customFormat="1" ht="20.100000000000001" customHeight="1" thickTop="1" x14ac:dyDescent="0.25">
      <c r="A31" s="279" t="s">
        <v>36</v>
      </c>
      <c r="B31" s="280"/>
      <c r="C31" s="280"/>
      <c r="D31" s="55">
        <f>SUM(D11:D30)</f>
        <v>329</v>
      </c>
      <c r="E31" s="55">
        <f>SUM(E11:E30)</f>
        <v>239</v>
      </c>
      <c r="F31" s="55">
        <f>SUM(F11:F30)</f>
        <v>4</v>
      </c>
      <c r="G31" s="55">
        <f>SUM(G11:G30)</f>
        <v>13</v>
      </c>
      <c r="H31" s="55">
        <f>SUM(H11:H30)</f>
        <v>256</v>
      </c>
      <c r="I31" s="56">
        <f>IF(D31,H31/D31," ")</f>
        <v>0.77811550151975684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</row>
    <row r="32" spans="1:171" s="54" customFormat="1" ht="20.100000000000001" customHeight="1" x14ac:dyDescent="0.25">
      <c r="A32" s="57"/>
      <c r="B32" s="58"/>
      <c r="C32" s="58"/>
      <c r="D32" s="59"/>
      <c r="E32" s="59"/>
      <c r="F32" s="59"/>
      <c r="G32" s="59"/>
      <c r="H32" s="59"/>
      <c r="I32" s="6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</row>
    <row r="33" spans="1:171" s="54" customFormat="1" ht="20.100000000000001" customHeight="1" x14ac:dyDescent="0.25">
      <c r="A33" s="281" t="s">
        <v>325</v>
      </c>
      <c r="B33" s="282"/>
      <c r="C33" s="282"/>
      <c r="D33" s="282"/>
      <c r="E33" s="282"/>
      <c r="F33" s="282"/>
      <c r="G33" s="282"/>
      <c r="H33" s="282"/>
      <c r="I33" s="28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</row>
    <row r="34" spans="1:171" s="54" customFormat="1" ht="20.100000000000001" customHeight="1" x14ac:dyDescent="0.25">
      <c r="A34" s="284"/>
      <c r="B34" s="285" t="s">
        <v>23</v>
      </c>
      <c r="C34" s="286"/>
      <c r="D34" s="291" t="s">
        <v>24</v>
      </c>
      <c r="E34" s="291" t="s">
        <v>25</v>
      </c>
      <c r="F34" s="291"/>
      <c r="G34" s="291"/>
      <c r="H34" s="292" t="s">
        <v>26</v>
      </c>
      <c r="I34" s="293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</row>
    <row r="35" spans="1:171" s="54" customFormat="1" ht="20.100000000000001" customHeight="1" x14ac:dyDescent="0.25">
      <c r="A35" s="284"/>
      <c r="B35" s="287"/>
      <c r="C35" s="288"/>
      <c r="D35" s="291"/>
      <c r="E35" s="44" t="s">
        <v>27</v>
      </c>
      <c r="F35" s="61" t="s">
        <v>51</v>
      </c>
      <c r="G35" s="61" t="s">
        <v>52</v>
      </c>
      <c r="H35" s="294"/>
      <c r="I35" s="295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</row>
    <row r="36" spans="1:171" s="54" customFormat="1" ht="20.100000000000001" customHeight="1" x14ac:dyDescent="0.25">
      <c r="A36" s="284"/>
      <c r="B36" s="289"/>
      <c r="C36" s="290"/>
      <c r="D36" s="62" t="s">
        <v>28</v>
      </c>
      <c r="E36" s="62" t="s">
        <v>28</v>
      </c>
      <c r="F36" s="62" t="s">
        <v>28</v>
      </c>
      <c r="G36" s="62" t="s">
        <v>28</v>
      </c>
      <c r="H36" s="44" t="s">
        <v>29</v>
      </c>
      <c r="I36" s="46" t="s">
        <v>30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</row>
    <row r="37" spans="1:171" s="54" customFormat="1" ht="20.100000000000001" customHeight="1" x14ac:dyDescent="0.25">
      <c r="A37" s="284"/>
      <c r="B37" s="271" t="s">
        <v>31</v>
      </c>
      <c r="C37" s="272"/>
      <c r="D37" s="47" t="s">
        <v>32</v>
      </c>
      <c r="E37" s="47" t="s">
        <v>33</v>
      </c>
      <c r="F37" s="47" t="s">
        <v>34</v>
      </c>
      <c r="G37" s="47" t="s">
        <v>35</v>
      </c>
      <c r="H37" s="48" t="s">
        <v>56</v>
      </c>
      <c r="I37" s="49" t="s">
        <v>57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</row>
    <row r="38" spans="1:171" s="54" customFormat="1" ht="20.100000000000001" customHeight="1" x14ac:dyDescent="0.25">
      <c r="A38" s="50">
        <v>1</v>
      </c>
      <c r="B38" s="267" t="s">
        <v>45</v>
      </c>
      <c r="C38" s="268"/>
      <c r="D38" s="51">
        <v>10</v>
      </c>
      <c r="E38" s="51">
        <v>8</v>
      </c>
      <c r="F38" s="51">
        <v>2</v>
      </c>
      <c r="G38" s="51">
        <v>4</v>
      </c>
      <c r="H38" s="52">
        <f t="shared" ref="H38:H57" si="2">SUM(E38:G38)</f>
        <v>14</v>
      </c>
      <c r="I38" s="53">
        <f>IF(D38,H38/D38," ")</f>
        <v>1.4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</row>
    <row r="39" spans="1:171" s="54" customFormat="1" ht="20.100000000000001" customHeight="1" x14ac:dyDescent="0.25">
      <c r="A39" s="50">
        <v>2</v>
      </c>
      <c r="B39" s="267" t="s">
        <v>53</v>
      </c>
      <c r="C39" s="268"/>
      <c r="D39" s="51">
        <v>14</v>
      </c>
      <c r="E39" s="51">
        <v>10</v>
      </c>
      <c r="F39" s="51" t="s">
        <v>50</v>
      </c>
      <c r="G39" s="51" t="s">
        <v>50</v>
      </c>
      <c r="H39" s="52">
        <f t="shared" si="2"/>
        <v>10</v>
      </c>
      <c r="I39" s="53">
        <f t="shared" ref="I39:I57" si="3">IF(D39,H39/D39," ")</f>
        <v>0.7142857142857143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</row>
    <row r="40" spans="1:171" s="54" customFormat="1" ht="20.100000000000001" customHeight="1" x14ac:dyDescent="0.25">
      <c r="A40" s="50">
        <v>3</v>
      </c>
      <c r="B40" s="267" t="s">
        <v>54</v>
      </c>
      <c r="C40" s="268"/>
      <c r="D40" s="51">
        <v>28</v>
      </c>
      <c r="E40" s="51">
        <v>38</v>
      </c>
      <c r="F40" s="51">
        <v>1</v>
      </c>
      <c r="G40" s="51" t="s">
        <v>50</v>
      </c>
      <c r="H40" s="52">
        <f t="shared" si="2"/>
        <v>39</v>
      </c>
      <c r="I40" s="53">
        <f t="shared" si="3"/>
        <v>1.3928571428571428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</row>
    <row r="41" spans="1:171" s="54" customFormat="1" ht="20.100000000000001" customHeight="1" x14ac:dyDescent="0.25">
      <c r="A41" s="50">
        <v>4</v>
      </c>
      <c r="B41" s="267" t="s">
        <v>55</v>
      </c>
      <c r="C41" s="268"/>
      <c r="D41" s="51">
        <v>8</v>
      </c>
      <c r="E41" s="51">
        <v>5</v>
      </c>
      <c r="F41" s="51" t="s">
        <v>50</v>
      </c>
      <c r="G41" s="51" t="s">
        <v>50</v>
      </c>
      <c r="H41" s="52">
        <f t="shared" si="2"/>
        <v>5</v>
      </c>
      <c r="I41" s="53">
        <f t="shared" si="3"/>
        <v>0.625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</row>
    <row r="42" spans="1:171" s="54" customFormat="1" ht="20.100000000000001" customHeight="1" x14ac:dyDescent="0.25">
      <c r="A42" s="50">
        <v>5</v>
      </c>
      <c r="B42" s="267" t="s">
        <v>40</v>
      </c>
      <c r="C42" s="268"/>
      <c r="D42" s="51">
        <v>39</v>
      </c>
      <c r="E42" s="51">
        <v>8</v>
      </c>
      <c r="F42" s="51" t="s">
        <v>50</v>
      </c>
      <c r="G42" s="51" t="s">
        <v>50</v>
      </c>
      <c r="H42" s="52">
        <f t="shared" si="2"/>
        <v>8</v>
      </c>
      <c r="I42" s="53">
        <f t="shared" si="3"/>
        <v>0.20512820512820512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</row>
    <row r="43" spans="1:171" s="54" customFormat="1" ht="20.100000000000001" customHeight="1" x14ac:dyDescent="0.25">
      <c r="A43" s="50">
        <v>6</v>
      </c>
      <c r="B43" s="267" t="s">
        <v>41</v>
      </c>
      <c r="C43" s="268"/>
      <c r="D43" s="51">
        <v>48</v>
      </c>
      <c r="E43" s="51">
        <v>10</v>
      </c>
      <c r="F43" s="51" t="s">
        <v>50</v>
      </c>
      <c r="G43" s="51" t="s">
        <v>50</v>
      </c>
      <c r="H43" s="52">
        <f t="shared" si="2"/>
        <v>10</v>
      </c>
      <c r="I43" s="53">
        <f t="shared" si="3"/>
        <v>0.20833333333333334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</row>
    <row r="44" spans="1:171" s="54" customFormat="1" ht="20.100000000000001" customHeight="1" x14ac:dyDescent="0.25">
      <c r="A44" s="50">
        <v>7</v>
      </c>
      <c r="B44" s="267" t="s">
        <v>42</v>
      </c>
      <c r="C44" s="268"/>
      <c r="D44" s="51">
        <v>35</v>
      </c>
      <c r="E44" s="51">
        <v>1</v>
      </c>
      <c r="F44" s="51" t="s">
        <v>50</v>
      </c>
      <c r="G44" s="51" t="s">
        <v>50</v>
      </c>
      <c r="H44" s="52">
        <f t="shared" si="2"/>
        <v>1</v>
      </c>
      <c r="I44" s="53">
        <f t="shared" si="3"/>
        <v>2.8571428571428571E-2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</row>
    <row r="45" spans="1:171" s="54" customFormat="1" ht="20.100000000000001" customHeight="1" x14ac:dyDescent="0.25">
      <c r="A45" s="50">
        <v>8</v>
      </c>
      <c r="B45" s="267" t="s">
        <v>43</v>
      </c>
      <c r="C45" s="268"/>
      <c r="D45" s="51">
        <v>20</v>
      </c>
      <c r="E45" s="51">
        <v>18</v>
      </c>
      <c r="F45" s="51" t="s">
        <v>50</v>
      </c>
      <c r="G45" s="51" t="s">
        <v>50</v>
      </c>
      <c r="H45" s="52">
        <f t="shared" si="2"/>
        <v>18</v>
      </c>
      <c r="I45" s="53">
        <f t="shared" si="3"/>
        <v>0.9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</row>
    <row r="46" spans="1:171" s="54" customFormat="1" ht="20.100000000000001" customHeight="1" x14ac:dyDescent="0.25">
      <c r="A46" s="50">
        <v>9</v>
      </c>
      <c r="B46" s="267" t="s">
        <v>44</v>
      </c>
      <c r="C46" s="268"/>
      <c r="D46" s="51">
        <v>10</v>
      </c>
      <c r="E46" s="51">
        <v>10</v>
      </c>
      <c r="F46" s="51" t="s">
        <v>50</v>
      </c>
      <c r="G46" s="51">
        <v>1</v>
      </c>
      <c r="H46" s="52">
        <f t="shared" si="2"/>
        <v>11</v>
      </c>
      <c r="I46" s="53">
        <f t="shared" si="3"/>
        <v>1.1000000000000001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</row>
    <row r="47" spans="1:171" s="54" customFormat="1" ht="20.100000000000001" customHeight="1" x14ac:dyDescent="0.25">
      <c r="A47" s="50">
        <v>10</v>
      </c>
      <c r="B47" s="267" t="s">
        <v>46</v>
      </c>
      <c r="C47" s="268"/>
      <c r="D47" s="51">
        <v>11</v>
      </c>
      <c r="E47" s="51">
        <v>15</v>
      </c>
      <c r="F47" s="51">
        <v>1</v>
      </c>
      <c r="G47" s="51" t="s">
        <v>50</v>
      </c>
      <c r="H47" s="52">
        <f t="shared" si="2"/>
        <v>16</v>
      </c>
      <c r="I47" s="53">
        <f t="shared" si="3"/>
        <v>1.4545454545454546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</row>
    <row r="48" spans="1:171" s="54" customFormat="1" ht="20.100000000000001" customHeight="1" x14ac:dyDescent="0.25">
      <c r="A48" s="50">
        <v>11</v>
      </c>
      <c r="B48" s="267" t="s">
        <v>47</v>
      </c>
      <c r="C48" s="268"/>
      <c r="D48" s="51">
        <v>16</v>
      </c>
      <c r="E48" s="51">
        <v>15</v>
      </c>
      <c r="F48" s="51" t="s">
        <v>50</v>
      </c>
      <c r="G48" s="51">
        <v>2</v>
      </c>
      <c r="H48" s="52">
        <f t="shared" si="2"/>
        <v>17</v>
      </c>
      <c r="I48" s="53">
        <f t="shared" si="3"/>
        <v>1.0625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</row>
    <row r="49" spans="1:171" s="54" customFormat="1" ht="20.100000000000001" customHeight="1" x14ac:dyDescent="0.25">
      <c r="A49" s="50">
        <v>12</v>
      </c>
      <c r="B49" s="267" t="s">
        <v>48</v>
      </c>
      <c r="C49" s="268"/>
      <c r="D49" s="51">
        <v>26</v>
      </c>
      <c r="E49" s="51">
        <v>36</v>
      </c>
      <c r="F49" s="51" t="s">
        <v>50</v>
      </c>
      <c r="G49" s="51">
        <v>3</v>
      </c>
      <c r="H49" s="52">
        <f t="shared" si="2"/>
        <v>39</v>
      </c>
      <c r="I49" s="53">
        <f t="shared" si="3"/>
        <v>1.5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</row>
    <row r="50" spans="1:171" s="54" customFormat="1" ht="20.100000000000001" customHeight="1" x14ac:dyDescent="0.25">
      <c r="A50" s="50">
        <v>13</v>
      </c>
      <c r="B50" s="267" t="s">
        <v>49</v>
      </c>
      <c r="C50" s="268"/>
      <c r="D50" s="51">
        <v>64</v>
      </c>
      <c r="E50" s="51">
        <v>6</v>
      </c>
      <c r="F50" s="51" t="s">
        <v>50</v>
      </c>
      <c r="G50" s="51">
        <v>1</v>
      </c>
      <c r="H50" s="52">
        <f t="shared" si="2"/>
        <v>7</v>
      </c>
      <c r="I50" s="53">
        <f t="shared" si="3"/>
        <v>0.109375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</row>
    <row r="51" spans="1:171" s="54" customFormat="1" ht="20.100000000000001" customHeight="1" x14ac:dyDescent="0.25">
      <c r="A51" s="50">
        <v>14</v>
      </c>
      <c r="B51" s="269"/>
      <c r="C51" s="270"/>
      <c r="D51" s="51"/>
      <c r="E51" s="51"/>
      <c r="F51" s="51"/>
      <c r="G51" s="51"/>
      <c r="H51" s="52">
        <f t="shared" si="2"/>
        <v>0</v>
      </c>
      <c r="I51" s="53" t="str">
        <f t="shared" si="3"/>
        <v xml:space="preserve"> 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</row>
    <row r="52" spans="1:171" s="54" customFormat="1" ht="20.100000000000001" customHeight="1" x14ac:dyDescent="0.25">
      <c r="A52" s="50">
        <v>15</v>
      </c>
      <c r="B52" s="269"/>
      <c r="C52" s="270"/>
      <c r="D52" s="51"/>
      <c r="E52" s="51"/>
      <c r="F52" s="51"/>
      <c r="G52" s="51"/>
      <c r="H52" s="52">
        <f t="shared" si="2"/>
        <v>0</v>
      </c>
      <c r="I52" s="53" t="str">
        <f t="shared" si="3"/>
        <v xml:space="preserve"> 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</row>
    <row r="53" spans="1:171" s="54" customFormat="1" ht="20.100000000000001" customHeight="1" x14ac:dyDescent="0.25">
      <c r="A53" s="50">
        <v>16</v>
      </c>
      <c r="B53" s="269"/>
      <c r="C53" s="270"/>
      <c r="D53" s="51"/>
      <c r="E53" s="51"/>
      <c r="F53" s="51"/>
      <c r="G53" s="51"/>
      <c r="H53" s="52">
        <f t="shared" si="2"/>
        <v>0</v>
      </c>
      <c r="I53" s="53" t="str">
        <f t="shared" si="3"/>
        <v xml:space="preserve"> 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</row>
    <row r="54" spans="1:171" s="54" customFormat="1" ht="20.100000000000001" customHeight="1" x14ac:dyDescent="0.25">
      <c r="A54" s="50">
        <v>17</v>
      </c>
      <c r="B54" s="269"/>
      <c r="C54" s="270"/>
      <c r="D54" s="51"/>
      <c r="E54" s="51"/>
      <c r="F54" s="51"/>
      <c r="G54" s="51"/>
      <c r="H54" s="52">
        <f t="shared" si="2"/>
        <v>0</v>
      </c>
      <c r="I54" s="53" t="str">
        <f t="shared" si="3"/>
        <v xml:space="preserve"> 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</row>
    <row r="55" spans="1:171" s="54" customFormat="1" ht="20.100000000000001" customHeight="1" x14ac:dyDescent="0.25">
      <c r="A55" s="50">
        <v>18</v>
      </c>
      <c r="B55" s="269"/>
      <c r="C55" s="270"/>
      <c r="D55" s="51"/>
      <c r="E55" s="51"/>
      <c r="F55" s="51"/>
      <c r="G55" s="51"/>
      <c r="H55" s="52">
        <f t="shared" si="2"/>
        <v>0</v>
      </c>
      <c r="I55" s="53" t="str">
        <f t="shared" si="3"/>
        <v xml:space="preserve"> 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</row>
    <row r="56" spans="1:171" s="54" customFormat="1" ht="20.100000000000001" customHeight="1" x14ac:dyDescent="0.25">
      <c r="A56" s="50">
        <v>19</v>
      </c>
      <c r="B56" s="269"/>
      <c r="C56" s="270"/>
      <c r="D56" s="51"/>
      <c r="E56" s="51"/>
      <c r="F56" s="51"/>
      <c r="G56" s="51"/>
      <c r="H56" s="52">
        <f t="shared" si="2"/>
        <v>0</v>
      </c>
      <c r="I56" s="53" t="str">
        <f t="shared" si="3"/>
        <v xml:space="preserve"> 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</row>
    <row r="57" spans="1:171" s="54" customFormat="1" ht="20.100000000000001" customHeight="1" thickBot="1" x14ac:dyDescent="0.3">
      <c r="A57" s="50">
        <v>20</v>
      </c>
      <c r="B57" s="269"/>
      <c r="C57" s="270"/>
      <c r="D57" s="51"/>
      <c r="E57" s="51"/>
      <c r="F57" s="51"/>
      <c r="G57" s="51"/>
      <c r="H57" s="52">
        <f t="shared" si="2"/>
        <v>0</v>
      </c>
      <c r="I57" s="53" t="str">
        <f t="shared" si="3"/>
        <v xml:space="preserve"> 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</row>
    <row r="58" spans="1:171" ht="20.100000000000001" customHeight="1" thickTop="1" thickBot="1" x14ac:dyDescent="0.3">
      <c r="A58" s="273" t="s">
        <v>36</v>
      </c>
      <c r="B58" s="274"/>
      <c r="C58" s="274"/>
      <c r="D58" s="63">
        <f>SUM(D38:D57)</f>
        <v>329</v>
      </c>
      <c r="E58" s="63">
        <f>SUM(E38:E57)</f>
        <v>180</v>
      </c>
      <c r="F58" s="63">
        <f>SUM(F38:F57)</f>
        <v>4</v>
      </c>
      <c r="G58" s="63">
        <f>SUM(G38:G57)</f>
        <v>11</v>
      </c>
      <c r="H58" s="63">
        <f>SUM(H38:H57)</f>
        <v>195</v>
      </c>
      <c r="I58" s="64">
        <f>IF(D58,H58/D58," ")</f>
        <v>0.59270516717325228</v>
      </c>
    </row>
    <row r="59" spans="1:171" ht="9.9499999999999993" customHeight="1" x14ac:dyDescent="0.25">
      <c r="A59" s="54"/>
    </row>
    <row r="60" spans="1:171" ht="20.100000000000001" customHeight="1" x14ac:dyDescent="0.25">
      <c r="A60" s="66" t="s">
        <v>37</v>
      </c>
      <c r="C60" s="66"/>
    </row>
    <row r="61" spans="1:171" ht="20.100000000000001" customHeight="1" x14ac:dyDescent="0.25">
      <c r="A61" s="54"/>
    </row>
    <row r="62" spans="1:171" ht="20.100000000000001" customHeight="1" x14ac:dyDescent="0.25">
      <c r="A62" s="54"/>
    </row>
    <row r="63" spans="1:171" x14ac:dyDescent="0.25">
      <c r="A63" s="54"/>
    </row>
    <row r="64" spans="1:17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</sheetData>
  <mergeCells count="58">
    <mergeCell ref="B16:C16"/>
    <mergeCell ref="A3:B3"/>
    <mergeCell ref="A4:B4"/>
    <mergeCell ref="A6:I6"/>
    <mergeCell ref="A7:A10"/>
    <mergeCell ref="B7:C8"/>
    <mergeCell ref="D7:D8"/>
    <mergeCell ref="E7:G7"/>
    <mergeCell ref="H7:I8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A31:C31"/>
    <mergeCell ref="A33:I33"/>
    <mergeCell ref="A34:A37"/>
    <mergeCell ref="B34:C36"/>
    <mergeCell ref="D34:D35"/>
    <mergeCell ref="E34:G34"/>
    <mergeCell ref="H34:I35"/>
    <mergeCell ref="B37:C37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6:C56"/>
    <mergeCell ref="B57:C57"/>
    <mergeCell ref="A58:C58"/>
    <mergeCell ref="B50:C50"/>
    <mergeCell ref="B51:C51"/>
    <mergeCell ref="B52:C52"/>
    <mergeCell ref="B53:C53"/>
    <mergeCell ref="B54:C54"/>
    <mergeCell ref="B55:C55"/>
  </mergeCells>
  <conditionalFormatting sqref="H11:H30">
    <cfRule type="cellIs" dxfId="39" priority="4" operator="equal">
      <formula>0</formula>
    </cfRule>
  </conditionalFormatting>
  <conditionalFormatting sqref="D31:H32">
    <cfRule type="cellIs" dxfId="38" priority="3" operator="equal">
      <formula>0</formula>
    </cfRule>
  </conditionalFormatting>
  <conditionalFormatting sqref="H38:H57">
    <cfRule type="cellIs" dxfId="37" priority="2" operator="equal">
      <formula>0</formula>
    </cfRule>
  </conditionalFormatting>
  <conditionalFormatting sqref="D58:H58">
    <cfRule type="cellIs" dxfId="36" priority="1" operator="equal">
      <formula>0</formula>
    </cfRule>
  </conditionalFormatting>
  <pageMargins left="0.98425196850393704" right="0.59055118110236227" top="0.78740157480314965" bottom="0.78740157480314965" header="0.39370078740157483" footer="0.39370078740157483"/>
  <pageSetup paperSize="9" scale="56" orientation="portrait" r:id="rId1"/>
  <headerFooter>
    <oddHeader>&amp;L&amp;"Arial,Standard"&amp;10
Formblatt B: Erhebung der Stationsstandorte</oddHeader>
    <oddFooter>&amp;R&amp;"Arial,Standard"&amp;10Seite &amp;P / &amp;N</oddFooter>
  </headerFooter>
  <rowBreaks count="1" manualBreakCount="1">
    <brk id="61" max="16383" man="1"/>
  </rowBreaks>
  <ignoredErrors>
    <ignoredError sqref="H11:H24 H38:H50" formulaRange="1"/>
    <ignoredError sqref="B10:H10 B37:G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A372"/>
    <pageSetUpPr fitToPage="1"/>
  </sheetPr>
  <dimension ref="A1:FO82"/>
  <sheetViews>
    <sheetView showGridLines="0" view="pageLayout" zoomScale="70" zoomScaleNormal="100" zoomScaleSheetLayoutView="70" zoomScalePageLayoutView="70" workbookViewId="0">
      <selection activeCell="C4" sqref="C4"/>
    </sheetView>
  </sheetViews>
  <sheetFormatPr baseColWidth="10" defaultColWidth="0" defaultRowHeight="15" x14ac:dyDescent="0.25"/>
  <cols>
    <col min="1" max="1" width="3.5703125" style="32" customWidth="1"/>
    <col min="2" max="2" width="14.7109375" style="54" customWidth="1"/>
    <col min="3" max="3" width="35.140625" style="54" customWidth="1"/>
    <col min="4" max="4" width="12.5703125" style="54" customWidth="1"/>
    <col min="5" max="6" width="16.28515625" style="54" customWidth="1"/>
    <col min="7" max="8" width="16.28515625" style="65" customWidth="1"/>
    <col min="9" max="9" width="20.28515625" style="65" customWidth="1"/>
    <col min="10" max="10" width="23" style="32" customWidth="1"/>
    <col min="11" max="171" width="5" style="32" customWidth="1"/>
    <col min="172" max="16384" width="0" style="32" hidden="1"/>
  </cols>
  <sheetData>
    <row r="1" spans="1:9" ht="16.5" customHeight="1" thickBot="1" x14ac:dyDescent="0.3">
      <c r="A1" s="29"/>
      <c r="B1" s="30"/>
      <c r="C1" s="30"/>
      <c r="D1" s="30"/>
      <c r="E1" s="30"/>
      <c r="F1" s="30"/>
      <c r="G1" s="31"/>
      <c r="H1" s="31"/>
      <c r="I1" s="31"/>
    </row>
    <row r="2" spans="1:9" ht="20.100000000000001" customHeight="1" thickBot="1" x14ac:dyDescent="0.3">
      <c r="A2" s="33" t="s">
        <v>309</v>
      </c>
      <c r="B2" s="33"/>
      <c r="C2" s="34"/>
      <c r="D2" s="34"/>
      <c r="E2" s="34"/>
      <c r="F2" s="34"/>
      <c r="G2" s="34"/>
      <c r="H2" s="34"/>
      <c r="I2" s="35"/>
    </row>
    <row r="3" spans="1:9" ht="20.100000000000001" customHeight="1" x14ac:dyDescent="0.25">
      <c r="A3" s="296" t="s">
        <v>322</v>
      </c>
      <c r="B3" s="297"/>
      <c r="C3" s="67" t="s">
        <v>343</v>
      </c>
      <c r="D3" s="36"/>
      <c r="E3" s="37" t="s">
        <v>21</v>
      </c>
      <c r="F3" s="68" t="s">
        <v>38</v>
      </c>
      <c r="G3" s="37"/>
      <c r="H3" s="38" t="s">
        <v>22</v>
      </c>
      <c r="I3" s="69" t="s">
        <v>59</v>
      </c>
    </row>
    <row r="4" spans="1:9" ht="20.100000000000001" customHeight="1" x14ac:dyDescent="0.25">
      <c r="A4" s="298" t="s">
        <v>323</v>
      </c>
      <c r="B4" s="299"/>
      <c r="C4" s="70" t="s">
        <v>327</v>
      </c>
      <c r="D4" s="36"/>
      <c r="E4" s="37"/>
      <c r="F4" s="36"/>
      <c r="G4" s="32"/>
      <c r="H4" s="32"/>
      <c r="I4" s="39"/>
    </row>
    <row r="5" spans="1:9" ht="5.25" customHeight="1" x14ac:dyDescent="0.25">
      <c r="A5" s="40"/>
      <c r="B5" s="41"/>
      <c r="C5" s="36"/>
      <c r="D5" s="36"/>
      <c r="E5" s="36"/>
      <c r="F5" s="36"/>
      <c r="G5" s="36"/>
      <c r="H5" s="36"/>
      <c r="I5" s="42"/>
    </row>
    <row r="6" spans="1:9" ht="20.100000000000001" customHeight="1" x14ac:dyDescent="0.25">
      <c r="A6" s="300" t="s">
        <v>326</v>
      </c>
      <c r="B6" s="301"/>
      <c r="C6" s="301"/>
      <c r="D6" s="301"/>
      <c r="E6" s="301"/>
      <c r="F6" s="301"/>
      <c r="G6" s="301"/>
      <c r="H6" s="301"/>
      <c r="I6" s="302"/>
    </row>
    <row r="7" spans="1:9" ht="20.100000000000001" customHeight="1" x14ac:dyDescent="0.25">
      <c r="A7" s="284"/>
      <c r="B7" s="275" t="s">
        <v>23</v>
      </c>
      <c r="C7" s="276"/>
      <c r="D7" s="291" t="s">
        <v>24</v>
      </c>
      <c r="E7" s="291" t="s">
        <v>25</v>
      </c>
      <c r="F7" s="291"/>
      <c r="G7" s="291"/>
      <c r="H7" s="292" t="s">
        <v>26</v>
      </c>
      <c r="I7" s="293"/>
    </row>
    <row r="8" spans="1:9" ht="20.100000000000001" customHeight="1" x14ac:dyDescent="0.25">
      <c r="A8" s="284"/>
      <c r="B8" s="277"/>
      <c r="C8" s="278"/>
      <c r="D8" s="303"/>
      <c r="E8" s="43" t="s">
        <v>27</v>
      </c>
      <c r="F8" s="45" t="s">
        <v>51</v>
      </c>
      <c r="G8" s="45" t="s">
        <v>52</v>
      </c>
      <c r="H8" s="294"/>
      <c r="I8" s="295"/>
    </row>
    <row r="9" spans="1:9" ht="20.100000000000001" customHeight="1" x14ac:dyDescent="0.25">
      <c r="A9" s="284"/>
      <c r="B9" s="71"/>
      <c r="C9" s="72"/>
      <c r="D9" s="44" t="s">
        <v>28</v>
      </c>
      <c r="E9" s="44" t="s">
        <v>28</v>
      </c>
      <c r="F9" s="44" t="s">
        <v>28</v>
      </c>
      <c r="G9" s="44" t="s">
        <v>28</v>
      </c>
      <c r="H9" s="44" t="s">
        <v>29</v>
      </c>
      <c r="I9" s="46" t="s">
        <v>30</v>
      </c>
    </row>
    <row r="10" spans="1:9" ht="20.100000000000001" customHeight="1" x14ac:dyDescent="0.25">
      <c r="A10" s="284"/>
      <c r="B10" s="271" t="s">
        <v>31</v>
      </c>
      <c r="C10" s="272"/>
      <c r="D10" s="47" t="s">
        <v>32</v>
      </c>
      <c r="E10" s="47" t="s">
        <v>33</v>
      </c>
      <c r="F10" s="47" t="s">
        <v>34</v>
      </c>
      <c r="G10" s="47" t="s">
        <v>35</v>
      </c>
      <c r="H10" s="48" t="s">
        <v>56</v>
      </c>
      <c r="I10" s="49" t="s">
        <v>57</v>
      </c>
    </row>
    <row r="11" spans="1:9" ht="20.100000000000001" customHeight="1" x14ac:dyDescent="0.25">
      <c r="A11" s="50">
        <v>1</v>
      </c>
      <c r="B11" s="267" t="s">
        <v>45</v>
      </c>
      <c r="C11" s="268"/>
      <c r="D11" s="51">
        <v>10</v>
      </c>
      <c r="E11" s="51">
        <v>7</v>
      </c>
      <c r="F11" s="51">
        <v>2</v>
      </c>
      <c r="G11" s="51">
        <v>3</v>
      </c>
      <c r="H11" s="52">
        <f t="shared" ref="H11:H30" si="0">SUM(E11:G11)</f>
        <v>12</v>
      </c>
      <c r="I11" s="53">
        <f>IF(D11,H11/D11," ")</f>
        <v>1.2</v>
      </c>
    </row>
    <row r="12" spans="1:9" ht="20.100000000000001" customHeight="1" x14ac:dyDescent="0.25">
      <c r="A12" s="50">
        <v>2</v>
      </c>
      <c r="B12" s="267" t="s">
        <v>53</v>
      </c>
      <c r="C12" s="268"/>
      <c r="D12" s="51">
        <v>14</v>
      </c>
      <c r="E12" s="51">
        <v>13</v>
      </c>
      <c r="F12" s="51" t="s">
        <v>50</v>
      </c>
      <c r="G12" s="51">
        <v>1</v>
      </c>
      <c r="H12" s="52">
        <f t="shared" si="0"/>
        <v>14</v>
      </c>
      <c r="I12" s="53">
        <f t="shared" ref="I12:I30" si="1">IF(D12,H12/D12," ")</f>
        <v>1</v>
      </c>
    </row>
    <row r="13" spans="1:9" ht="20.100000000000001" customHeight="1" x14ac:dyDescent="0.25">
      <c r="A13" s="50">
        <v>3</v>
      </c>
      <c r="B13" s="267" t="s">
        <v>54</v>
      </c>
      <c r="C13" s="268"/>
      <c r="D13" s="51">
        <v>28</v>
      </c>
      <c r="E13" s="51">
        <v>33</v>
      </c>
      <c r="F13" s="51">
        <v>2</v>
      </c>
      <c r="G13" s="51" t="s">
        <v>50</v>
      </c>
      <c r="H13" s="52">
        <f t="shared" si="0"/>
        <v>35</v>
      </c>
      <c r="I13" s="53">
        <f t="shared" si="1"/>
        <v>1.25</v>
      </c>
    </row>
    <row r="14" spans="1:9" ht="20.100000000000001" customHeight="1" x14ac:dyDescent="0.25">
      <c r="A14" s="50">
        <v>4</v>
      </c>
      <c r="B14" s="267" t="s">
        <v>55</v>
      </c>
      <c r="C14" s="268"/>
      <c r="D14" s="51">
        <v>8</v>
      </c>
      <c r="E14" s="51">
        <v>7</v>
      </c>
      <c r="F14" s="51" t="s">
        <v>50</v>
      </c>
      <c r="G14" s="51" t="s">
        <v>50</v>
      </c>
      <c r="H14" s="52">
        <f t="shared" si="0"/>
        <v>7</v>
      </c>
      <c r="I14" s="53">
        <f t="shared" si="1"/>
        <v>0.875</v>
      </c>
    </row>
    <row r="15" spans="1:9" ht="20.100000000000001" customHeight="1" x14ac:dyDescent="0.25">
      <c r="A15" s="50">
        <v>5</v>
      </c>
      <c r="B15" s="267" t="s">
        <v>40</v>
      </c>
      <c r="C15" s="268"/>
      <c r="D15" s="51">
        <v>39</v>
      </c>
      <c r="E15" s="51">
        <v>13</v>
      </c>
      <c r="F15" s="51" t="s">
        <v>50</v>
      </c>
      <c r="G15" s="51" t="s">
        <v>50</v>
      </c>
      <c r="H15" s="52">
        <f t="shared" si="0"/>
        <v>13</v>
      </c>
      <c r="I15" s="53">
        <f t="shared" si="1"/>
        <v>0.33333333333333331</v>
      </c>
    </row>
    <row r="16" spans="1:9" ht="20.100000000000001" customHeight="1" x14ac:dyDescent="0.25">
      <c r="A16" s="50">
        <v>6</v>
      </c>
      <c r="B16" s="267" t="s">
        <v>41</v>
      </c>
      <c r="C16" s="268"/>
      <c r="D16" s="51">
        <v>48</v>
      </c>
      <c r="E16" s="51">
        <v>12</v>
      </c>
      <c r="F16" s="51" t="s">
        <v>50</v>
      </c>
      <c r="G16" s="51" t="s">
        <v>50</v>
      </c>
      <c r="H16" s="52">
        <f t="shared" si="0"/>
        <v>12</v>
      </c>
      <c r="I16" s="53">
        <f t="shared" si="1"/>
        <v>0.25</v>
      </c>
    </row>
    <row r="17" spans="1:171" ht="20.100000000000001" customHeight="1" x14ac:dyDescent="0.25">
      <c r="A17" s="50">
        <v>7</v>
      </c>
      <c r="B17" s="267" t="s">
        <v>42</v>
      </c>
      <c r="C17" s="268"/>
      <c r="D17" s="51">
        <v>35</v>
      </c>
      <c r="E17" s="51">
        <v>0</v>
      </c>
      <c r="F17" s="51" t="s">
        <v>50</v>
      </c>
      <c r="G17" s="51" t="s">
        <v>50</v>
      </c>
      <c r="H17" s="52">
        <f t="shared" si="0"/>
        <v>0</v>
      </c>
      <c r="I17" s="53">
        <f t="shared" si="1"/>
        <v>0</v>
      </c>
    </row>
    <row r="18" spans="1:171" ht="20.100000000000001" customHeight="1" x14ac:dyDescent="0.25">
      <c r="A18" s="50">
        <v>8</v>
      </c>
      <c r="B18" s="267" t="s">
        <v>43</v>
      </c>
      <c r="C18" s="268"/>
      <c r="D18" s="51">
        <v>20</v>
      </c>
      <c r="E18" s="51">
        <v>5</v>
      </c>
      <c r="F18" s="51" t="s">
        <v>50</v>
      </c>
      <c r="G18" s="51" t="s">
        <v>50</v>
      </c>
      <c r="H18" s="52">
        <f t="shared" si="0"/>
        <v>5</v>
      </c>
      <c r="I18" s="53">
        <f t="shared" si="1"/>
        <v>0.25</v>
      </c>
    </row>
    <row r="19" spans="1:171" ht="20.100000000000001" customHeight="1" x14ac:dyDescent="0.25">
      <c r="A19" s="50">
        <v>9</v>
      </c>
      <c r="B19" s="267" t="s">
        <v>44</v>
      </c>
      <c r="C19" s="268"/>
      <c r="D19" s="51">
        <v>10</v>
      </c>
      <c r="E19" s="51">
        <v>7</v>
      </c>
      <c r="F19" s="51" t="s">
        <v>50</v>
      </c>
      <c r="G19" s="51">
        <v>2</v>
      </c>
      <c r="H19" s="52">
        <f t="shared" si="0"/>
        <v>9</v>
      </c>
      <c r="I19" s="53">
        <f t="shared" si="1"/>
        <v>0.9</v>
      </c>
    </row>
    <row r="20" spans="1:171" ht="20.100000000000001" customHeight="1" x14ac:dyDescent="0.25">
      <c r="A20" s="50">
        <v>10</v>
      </c>
      <c r="B20" s="267" t="s">
        <v>46</v>
      </c>
      <c r="C20" s="268"/>
      <c r="D20" s="51">
        <v>11</v>
      </c>
      <c r="E20" s="51">
        <v>13</v>
      </c>
      <c r="F20" s="51" t="s">
        <v>50</v>
      </c>
      <c r="G20" s="51"/>
      <c r="H20" s="52">
        <f t="shared" si="0"/>
        <v>13</v>
      </c>
      <c r="I20" s="53">
        <f t="shared" si="1"/>
        <v>1.1818181818181819</v>
      </c>
    </row>
    <row r="21" spans="1:171" ht="20.100000000000001" customHeight="1" x14ac:dyDescent="0.25">
      <c r="A21" s="50">
        <v>11</v>
      </c>
      <c r="B21" s="267" t="s">
        <v>47</v>
      </c>
      <c r="C21" s="268"/>
      <c r="D21" s="51">
        <v>16</v>
      </c>
      <c r="E21" s="51">
        <v>11</v>
      </c>
      <c r="F21" s="51" t="s">
        <v>50</v>
      </c>
      <c r="G21" s="51">
        <v>3</v>
      </c>
      <c r="H21" s="52">
        <f t="shared" si="0"/>
        <v>14</v>
      </c>
      <c r="I21" s="53">
        <f t="shared" si="1"/>
        <v>0.875</v>
      </c>
    </row>
    <row r="22" spans="1:171" ht="20.100000000000001" customHeight="1" x14ac:dyDescent="0.25">
      <c r="A22" s="50">
        <v>12</v>
      </c>
      <c r="B22" s="267" t="s">
        <v>48</v>
      </c>
      <c r="C22" s="268"/>
      <c r="D22" s="51">
        <v>26</v>
      </c>
      <c r="E22" s="51">
        <v>34</v>
      </c>
      <c r="F22" s="51" t="s">
        <v>50</v>
      </c>
      <c r="G22" s="51">
        <v>2</v>
      </c>
      <c r="H22" s="52">
        <f t="shared" si="0"/>
        <v>36</v>
      </c>
      <c r="I22" s="53">
        <f t="shared" si="1"/>
        <v>1.3846153846153846</v>
      </c>
    </row>
    <row r="23" spans="1:171" ht="20.100000000000001" customHeight="1" x14ac:dyDescent="0.25">
      <c r="A23" s="50">
        <v>13</v>
      </c>
      <c r="B23" s="267" t="s">
        <v>49</v>
      </c>
      <c r="C23" s="268"/>
      <c r="D23" s="51">
        <v>64</v>
      </c>
      <c r="E23" s="51">
        <v>64</v>
      </c>
      <c r="F23" s="51" t="s">
        <v>50</v>
      </c>
      <c r="G23" s="51">
        <v>3</v>
      </c>
      <c r="H23" s="52">
        <f t="shared" si="0"/>
        <v>67</v>
      </c>
      <c r="I23" s="53">
        <f t="shared" si="1"/>
        <v>1.046875</v>
      </c>
    </row>
    <row r="24" spans="1:171" s="54" customFormat="1" ht="20.100000000000001" customHeight="1" x14ac:dyDescent="0.25">
      <c r="A24" s="50">
        <v>14</v>
      </c>
      <c r="B24" s="269"/>
      <c r="C24" s="270"/>
      <c r="D24" s="51"/>
      <c r="E24" s="51"/>
      <c r="F24" s="51"/>
      <c r="G24" s="51"/>
      <c r="H24" s="52">
        <f t="shared" si="0"/>
        <v>0</v>
      </c>
      <c r="I24" s="53" t="str">
        <f t="shared" si="1"/>
        <v xml:space="preserve"> 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</row>
    <row r="25" spans="1:171" s="54" customFormat="1" ht="20.100000000000001" customHeight="1" x14ac:dyDescent="0.25">
      <c r="A25" s="50">
        <v>15</v>
      </c>
      <c r="B25" s="269"/>
      <c r="C25" s="270"/>
      <c r="D25" s="51"/>
      <c r="E25" s="51"/>
      <c r="F25" s="51"/>
      <c r="G25" s="51"/>
      <c r="H25" s="52">
        <f t="shared" si="0"/>
        <v>0</v>
      </c>
      <c r="I25" s="53" t="str">
        <f t="shared" si="1"/>
        <v xml:space="preserve"> 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</row>
    <row r="26" spans="1:171" s="54" customFormat="1" ht="20.100000000000001" customHeight="1" x14ac:dyDescent="0.25">
      <c r="A26" s="50">
        <v>16</v>
      </c>
      <c r="B26" s="269"/>
      <c r="C26" s="270"/>
      <c r="D26" s="51"/>
      <c r="E26" s="51"/>
      <c r="F26" s="51"/>
      <c r="G26" s="51"/>
      <c r="H26" s="52">
        <f t="shared" si="0"/>
        <v>0</v>
      </c>
      <c r="I26" s="53" t="str">
        <f t="shared" si="1"/>
        <v xml:space="preserve"> 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</row>
    <row r="27" spans="1:171" s="54" customFormat="1" ht="20.100000000000001" customHeight="1" x14ac:dyDescent="0.25">
      <c r="A27" s="50">
        <v>17</v>
      </c>
      <c r="B27" s="269"/>
      <c r="C27" s="270"/>
      <c r="D27" s="51"/>
      <c r="E27" s="51"/>
      <c r="F27" s="51"/>
      <c r="G27" s="51"/>
      <c r="H27" s="52">
        <f t="shared" si="0"/>
        <v>0</v>
      </c>
      <c r="I27" s="53" t="str">
        <f t="shared" si="1"/>
        <v xml:space="preserve"> 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</row>
    <row r="28" spans="1:171" s="54" customFormat="1" ht="20.100000000000001" customHeight="1" x14ac:dyDescent="0.25">
      <c r="A28" s="50">
        <v>18</v>
      </c>
      <c r="B28" s="269"/>
      <c r="C28" s="270"/>
      <c r="D28" s="51"/>
      <c r="E28" s="51"/>
      <c r="F28" s="51"/>
      <c r="G28" s="51"/>
      <c r="H28" s="52">
        <f t="shared" si="0"/>
        <v>0</v>
      </c>
      <c r="I28" s="53" t="str">
        <f t="shared" si="1"/>
        <v xml:space="preserve"> 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</row>
    <row r="29" spans="1:171" s="54" customFormat="1" ht="20.100000000000001" customHeight="1" x14ac:dyDescent="0.25">
      <c r="A29" s="50">
        <v>19</v>
      </c>
      <c r="B29" s="269"/>
      <c r="C29" s="270"/>
      <c r="D29" s="51"/>
      <c r="E29" s="51"/>
      <c r="F29" s="51"/>
      <c r="G29" s="51"/>
      <c r="H29" s="52">
        <f t="shared" si="0"/>
        <v>0</v>
      </c>
      <c r="I29" s="53" t="str">
        <f t="shared" si="1"/>
        <v xml:space="preserve"> 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</row>
    <row r="30" spans="1:171" s="54" customFormat="1" ht="20.100000000000001" customHeight="1" thickBot="1" x14ac:dyDescent="0.3">
      <c r="A30" s="50">
        <v>20</v>
      </c>
      <c r="B30" s="269"/>
      <c r="C30" s="270"/>
      <c r="D30" s="51"/>
      <c r="E30" s="51"/>
      <c r="F30" s="51"/>
      <c r="G30" s="51"/>
      <c r="H30" s="52">
        <f t="shared" si="0"/>
        <v>0</v>
      </c>
      <c r="I30" s="53" t="str">
        <f t="shared" si="1"/>
        <v xml:space="preserve"> 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</row>
    <row r="31" spans="1:171" s="54" customFormat="1" ht="20.100000000000001" customHeight="1" thickTop="1" x14ac:dyDescent="0.25">
      <c r="A31" s="279" t="s">
        <v>36</v>
      </c>
      <c r="B31" s="280"/>
      <c r="C31" s="280"/>
      <c r="D31" s="55">
        <f>SUM(D11:D30)</f>
        <v>329</v>
      </c>
      <c r="E31" s="55">
        <f>SUM(E11:E30)</f>
        <v>219</v>
      </c>
      <c r="F31" s="55">
        <f>SUM(F11:F30)</f>
        <v>4</v>
      </c>
      <c r="G31" s="55">
        <f>SUM(G11:G30)</f>
        <v>14</v>
      </c>
      <c r="H31" s="55">
        <f>SUM(H11:H30)</f>
        <v>237</v>
      </c>
      <c r="I31" s="56">
        <f>IF(D31,H31/D31," ")</f>
        <v>0.72036474164133735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</row>
    <row r="32" spans="1:171" s="54" customFormat="1" ht="20.100000000000001" customHeight="1" x14ac:dyDescent="0.25">
      <c r="A32" s="57"/>
      <c r="B32" s="58"/>
      <c r="C32" s="58"/>
      <c r="D32" s="59"/>
      <c r="E32" s="59"/>
      <c r="F32" s="59"/>
      <c r="G32" s="59"/>
      <c r="H32" s="59"/>
      <c r="I32" s="6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</row>
    <row r="33" spans="1:171" s="54" customFormat="1" ht="20.100000000000001" customHeight="1" x14ac:dyDescent="0.25">
      <c r="A33" s="281" t="s">
        <v>325</v>
      </c>
      <c r="B33" s="282"/>
      <c r="C33" s="282"/>
      <c r="D33" s="282"/>
      <c r="E33" s="282"/>
      <c r="F33" s="282"/>
      <c r="G33" s="282"/>
      <c r="H33" s="282"/>
      <c r="I33" s="28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</row>
    <row r="34" spans="1:171" s="54" customFormat="1" ht="20.100000000000001" customHeight="1" x14ac:dyDescent="0.25">
      <c r="A34" s="284"/>
      <c r="B34" s="285" t="s">
        <v>23</v>
      </c>
      <c r="C34" s="286"/>
      <c r="D34" s="291" t="s">
        <v>24</v>
      </c>
      <c r="E34" s="291" t="s">
        <v>25</v>
      </c>
      <c r="F34" s="291"/>
      <c r="G34" s="291"/>
      <c r="H34" s="292" t="s">
        <v>26</v>
      </c>
      <c r="I34" s="293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</row>
    <row r="35" spans="1:171" s="54" customFormat="1" ht="20.100000000000001" customHeight="1" x14ac:dyDescent="0.25">
      <c r="A35" s="284"/>
      <c r="B35" s="287"/>
      <c r="C35" s="288"/>
      <c r="D35" s="291"/>
      <c r="E35" s="44" t="s">
        <v>27</v>
      </c>
      <c r="F35" s="61" t="s">
        <v>51</v>
      </c>
      <c r="G35" s="61" t="s">
        <v>52</v>
      </c>
      <c r="H35" s="294"/>
      <c r="I35" s="295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</row>
    <row r="36" spans="1:171" s="54" customFormat="1" ht="20.100000000000001" customHeight="1" x14ac:dyDescent="0.25">
      <c r="A36" s="284"/>
      <c r="B36" s="289"/>
      <c r="C36" s="290"/>
      <c r="D36" s="62" t="s">
        <v>28</v>
      </c>
      <c r="E36" s="62" t="s">
        <v>28</v>
      </c>
      <c r="F36" s="62" t="s">
        <v>28</v>
      </c>
      <c r="G36" s="62" t="s">
        <v>28</v>
      </c>
      <c r="H36" s="44" t="s">
        <v>29</v>
      </c>
      <c r="I36" s="46" t="s">
        <v>30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</row>
    <row r="37" spans="1:171" s="54" customFormat="1" ht="20.100000000000001" customHeight="1" x14ac:dyDescent="0.25">
      <c r="A37" s="284"/>
      <c r="B37" s="271" t="s">
        <v>31</v>
      </c>
      <c r="C37" s="272"/>
      <c r="D37" s="47" t="s">
        <v>32</v>
      </c>
      <c r="E37" s="47" t="s">
        <v>33</v>
      </c>
      <c r="F37" s="47" t="s">
        <v>34</v>
      </c>
      <c r="G37" s="47" t="s">
        <v>35</v>
      </c>
      <c r="H37" s="48" t="s">
        <v>56</v>
      </c>
      <c r="I37" s="49" t="s">
        <v>57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</row>
    <row r="38" spans="1:171" s="54" customFormat="1" ht="20.100000000000001" customHeight="1" x14ac:dyDescent="0.25">
      <c r="A38" s="50">
        <v>1</v>
      </c>
      <c r="B38" s="267" t="s">
        <v>45</v>
      </c>
      <c r="C38" s="268"/>
      <c r="D38" s="51">
        <v>10</v>
      </c>
      <c r="E38" s="51">
        <v>9</v>
      </c>
      <c r="F38" s="51">
        <v>2</v>
      </c>
      <c r="G38" s="51">
        <v>2</v>
      </c>
      <c r="H38" s="52">
        <f t="shared" ref="H38:H57" si="2">SUM(E38:G38)</f>
        <v>13</v>
      </c>
      <c r="I38" s="53">
        <f>IF(D38,H38/D38," ")</f>
        <v>1.3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</row>
    <row r="39" spans="1:171" s="54" customFormat="1" ht="20.100000000000001" customHeight="1" x14ac:dyDescent="0.25">
      <c r="A39" s="50">
        <v>2</v>
      </c>
      <c r="B39" s="267" t="s">
        <v>53</v>
      </c>
      <c r="C39" s="268"/>
      <c r="D39" s="51">
        <v>14</v>
      </c>
      <c r="E39" s="51">
        <v>12</v>
      </c>
      <c r="F39" s="51" t="s">
        <v>50</v>
      </c>
      <c r="G39" s="51">
        <v>1</v>
      </c>
      <c r="H39" s="52">
        <f t="shared" si="2"/>
        <v>13</v>
      </c>
      <c r="I39" s="53">
        <f t="shared" ref="I39:I57" si="3">IF(D39,H39/D39," ")</f>
        <v>0.9285714285714286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</row>
    <row r="40" spans="1:171" s="54" customFormat="1" ht="20.100000000000001" customHeight="1" x14ac:dyDescent="0.25">
      <c r="A40" s="50">
        <v>3</v>
      </c>
      <c r="B40" s="267" t="s">
        <v>54</v>
      </c>
      <c r="C40" s="268"/>
      <c r="D40" s="51">
        <v>28</v>
      </c>
      <c r="E40" s="51">
        <v>33</v>
      </c>
      <c r="F40" s="51">
        <v>2</v>
      </c>
      <c r="G40" s="51" t="s">
        <v>50</v>
      </c>
      <c r="H40" s="52">
        <f t="shared" si="2"/>
        <v>35</v>
      </c>
      <c r="I40" s="53">
        <f t="shared" si="3"/>
        <v>1.25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</row>
    <row r="41" spans="1:171" s="54" customFormat="1" ht="20.100000000000001" customHeight="1" x14ac:dyDescent="0.25">
      <c r="A41" s="50">
        <v>4</v>
      </c>
      <c r="B41" s="267" t="s">
        <v>55</v>
      </c>
      <c r="C41" s="268"/>
      <c r="D41" s="51">
        <v>8</v>
      </c>
      <c r="E41" s="51">
        <v>7</v>
      </c>
      <c r="F41" s="51" t="s">
        <v>50</v>
      </c>
      <c r="G41" s="51" t="s">
        <v>50</v>
      </c>
      <c r="H41" s="52">
        <f t="shared" si="2"/>
        <v>7</v>
      </c>
      <c r="I41" s="53">
        <f t="shared" si="3"/>
        <v>0.875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</row>
    <row r="42" spans="1:171" s="54" customFormat="1" ht="20.100000000000001" customHeight="1" x14ac:dyDescent="0.25">
      <c r="A42" s="50">
        <v>5</v>
      </c>
      <c r="B42" s="267" t="s">
        <v>40</v>
      </c>
      <c r="C42" s="268"/>
      <c r="D42" s="51">
        <v>39</v>
      </c>
      <c r="E42" s="51">
        <v>18</v>
      </c>
      <c r="F42" s="51" t="s">
        <v>50</v>
      </c>
      <c r="G42" s="51" t="s">
        <v>50</v>
      </c>
      <c r="H42" s="52">
        <f t="shared" si="2"/>
        <v>18</v>
      </c>
      <c r="I42" s="53">
        <f t="shared" si="3"/>
        <v>0.46153846153846156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</row>
    <row r="43" spans="1:171" s="54" customFormat="1" ht="20.100000000000001" customHeight="1" x14ac:dyDescent="0.25">
      <c r="A43" s="50">
        <v>6</v>
      </c>
      <c r="B43" s="267" t="s">
        <v>41</v>
      </c>
      <c r="C43" s="268"/>
      <c r="D43" s="51">
        <v>48</v>
      </c>
      <c r="E43" s="51">
        <v>16</v>
      </c>
      <c r="F43" s="51" t="s">
        <v>50</v>
      </c>
      <c r="G43" s="51" t="s">
        <v>50</v>
      </c>
      <c r="H43" s="52">
        <f t="shared" si="2"/>
        <v>16</v>
      </c>
      <c r="I43" s="53">
        <f t="shared" si="3"/>
        <v>0.33333333333333331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</row>
    <row r="44" spans="1:171" s="54" customFormat="1" ht="20.100000000000001" customHeight="1" x14ac:dyDescent="0.25">
      <c r="A44" s="50">
        <v>7</v>
      </c>
      <c r="B44" s="267" t="s">
        <v>42</v>
      </c>
      <c r="C44" s="268"/>
      <c r="D44" s="51">
        <v>35</v>
      </c>
      <c r="E44" s="51">
        <v>1</v>
      </c>
      <c r="F44" s="51" t="s">
        <v>50</v>
      </c>
      <c r="G44" s="51" t="s">
        <v>50</v>
      </c>
      <c r="H44" s="52">
        <f t="shared" si="2"/>
        <v>1</v>
      </c>
      <c r="I44" s="53">
        <f t="shared" si="3"/>
        <v>2.8571428571428571E-2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</row>
    <row r="45" spans="1:171" s="54" customFormat="1" ht="20.100000000000001" customHeight="1" x14ac:dyDescent="0.25">
      <c r="A45" s="50">
        <v>8</v>
      </c>
      <c r="B45" s="267" t="s">
        <v>43</v>
      </c>
      <c r="C45" s="268"/>
      <c r="D45" s="51">
        <v>20</v>
      </c>
      <c r="E45" s="51">
        <v>4</v>
      </c>
      <c r="F45" s="51" t="s">
        <v>50</v>
      </c>
      <c r="G45" s="51" t="s">
        <v>50</v>
      </c>
      <c r="H45" s="52">
        <f t="shared" si="2"/>
        <v>4</v>
      </c>
      <c r="I45" s="53">
        <f t="shared" si="3"/>
        <v>0.2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</row>
    <row r="46" spans="1:171" s="54" customFormat="1" ht="20.100000000000001" customHeight="1" x14ac:dyDescent="0.25">
      <c r="A46" s="50">
        <v>9</v>
      </c>
      <c r="B46" s="267" t="s">
        <v>44</v>
      </c>
      <c r="C46" s="268"/>
      <c r="D46" s="51">
        <v>10</v>
      </c>
      <c r="E46" s="51">
        <v>9</v>
      </c>
      <c r="F46" s="51" t="s">
        <v>50</v>
      </c>
      <c r="G46" s="51">
        <v>1</v>
      </c>
      <c r="H46" s="52">
        <f t="shared" si="2"/>
        <v>10</v>
      </c>
      <c r="I46" s="53">
        <f t="shared" si="3"/>
        <v>1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</row>
    <row r="47" spans="1:171" s="54" customFormat="1" ht="20.100000000000001" customHeight="1" x14ac:dyDescent="0.25">
      <c r="A47" s="50">
        <v>10</v>
      </c>
      <c r="B47" s="267" t="s">
        <v>46</v>
      </c>
      <c r="C47" s="268"/>
      <c r="D47" s="51">
        <v>11</v>
      </c>
      <c r="E47" s="51">
        <v>14</v>
      </c>
      <c r="F47" s="51" t="s">
        <v>50</v>
      </c>
      <c r="G47" s="51" t="s">
        <v>50</v>
      </c>
      <c r="H47" s="52">
        <f t="shared" si="2"/>
        <v>14</v>
      </c>
      <c r="I47" s="53">
        <f t="shared" si="3"/>
        <v>1.2727272727272727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</row>
    <row r="48" spans="1:171" s="54" customFormat="1" ht="20.100000000000001" customHeight="1" x14ac:dyDescent="0.25">
      <c r="A48" s="50">
        <v>11</v>
      </c>
      <c r="B48" s="267" t="s">
        <v>47</v>
      </c>
      <c r="C48" s="268"/>
      <c r="D48" s="51">
        <v>16</v>
      </c>
      <c r="E48" s="51">
        <v>13</v>
      </c>
      <c r="F48" s="51" t="s">
        <v>50</v>
      </c>
      <c r="G48" s="51">
        <v>4</v>
      </c>
      <c r="H48" s="52">
        <f t="shared" si="2"/>
        <v>17</v>
      </c>
      <c r="I48" s="53">
        <f t="shared" si="3"/>
        <v>1.0625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</row>
    <row r="49" spans="1:171" s="54" customFormat="1" ht="20.100000000000001" customHeight="1" x14ac:dyDescent="0.25">
      <c r="A49" s="50">
        <v>12</v>
      </c>
      <c r="B49" s="267" t="s">
        <v>48</v>
      </c>
      <c r="C49" s="268"/>
      <c r="D49" s="51">
        <v>26</v>
      </c>
      <c r="E49" s="51">
        <v>36</v>
      </c>
      <c r="F49" s="51" t="s">
        <v>50</v>
      </c>
      <c r="G49" s="51">
        <v>2</v>
      </c>
      <c r="H49" s="52">
        <f t="shared" si="2"/>
        <v>38</v>
      </c>
      <c r="I49" s="53">
        <f t="shared" si="3"/>
        <v>1.4615384615384615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</row>
    <row r="50" spans="1:171" s="54" customFormat="1" ht="20.100000000000001" customHeight="1" x14ac:dyDescent="0.25">
      <c r="A50" s="50">
        <v>13</v>
      </c>
      <c r="B50" s="267" t="s">
        <v>49</v>
      </c>
      <c r="C50" s="268"/>
      <c r="D50" s="51">
        <v>64</v>
      </c>
      <c r="E50" s="51">
        <v>60</v>
      </c>
      <c r="F50" s="51" t="s">
        <v>50</v>
      </c>
      <c r="G50" s="51">
        <v>3</v>
      </c>
      <c r="H50" s="52">
        <f t="shared" si="2"/>
        <v>63</v>
      </c>
      <c r="I50" s="53">
        <f t="shared" si="3"/>
        <v>0.984375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</row>
    <row r="51" spans="1:171" s="54" customFormat="1" ht="20.100000000000001" customHeight="1" x14ac:dyDescent="0.25">
      <c r="A51" s="50">
        <v>14</v>
      </c>
      <c r="B51" s="269"/>
      <c r="C51" s="270"/>
      <c r="D51" s="51"/>
      <c r="E51" s="51"/>
      <c r="F51" s="51"/>
      <c r="G51" s="51"/>
      <c r="H51" s="52">
        <f t="shared" si="2"/>
        <v>0</v>
      </c>
      <c r="I51" s="53" t="str">
        <f t="shared" si="3"/>
        <v xml:space="preserve"> 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</row>
    <row r="52" spans="1:171" s="54" customFormat="1" ht="20.100000000000001" customHeight="1" x14ac:dyDescent="0.25">
      <c r="A52" s="50">
        <v>15</v>
      </c>
      <c r="B52" s="269"/>
      <c r="C52" s="270"/>
      <c r="D52" s="51"/>
      <c r="E52" s="51"/>
      <c r="F52" s="51"/>
      <c r="G52" s="51"/>
      <c r="H52" s="52">
        <f t="shared" si="2"/>
        <v>0</v>
      </c>
      <c r="I52" s="53" t="str">
        <f t="shared" si="3"/>
        <v xml:space="preserve"> 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</row>
    <row r="53" spans="1:171" s="54" customFormat="1" ht="20.100000000000001" customHeight="1" x14ac:dyDescent="0.25">
      <c r="A53" s="50">
        <v>16</v>
      </c>
      <c r="B53" s="269"/>
      <c r="C53" s="270"/>
      <c r="D53" s="51"/>
      <c r="E53" s="51"/>
      <c r="F53" s="51"/>
      <c r="G53" s="51"/>
      <c r="H53" s="52">
        <f t="shared" si="2"/>
        <v>0</v>
      </c>
      <c r="I53" s="53" t="str">
        <f t="shared" si="3"/>
        <v xml:space="preserve"> 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</row>
    <row r="54" spans="1:171" s="54" customFormat="1" ht="20.100000000000001" customHeight="1" x14ac:dyDescent="0.25">
      <c r="A54" s="50">
        <v>17</v>
      </c>
      <c r="B54" s="269"/>
      <c r="C54" s="270"/>
      <c r="D54" s="51"/>
      <c r="E54" s="51"/>
      <c r="F54" s="51"/>
      <c r="G54" s="51"/>
      <c r="H54" s="52">
        <f t="shared" si="2"/>
        <v>0</v>
      </c>
      <c r="I54" s="53" t="str">
        <f t="shared" si="3"/>
        <v xml:space="preserve"> 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</row>
    <row r="55" spans="1:171" s="54" customFormat="1" ht="20.100000000000001" customHeight="1" x14ac:dyDescent="0.25">
      <c r="A55" s="50">
        <v>18</v>
      </c>
      <c r="B55" s="269"/>
      <c r="C55" s="270"/>
      <c r="D55" s="51"/>
      <c r="E55" s="51"/>
      <c r="F55" s="51"/>
      <c r="G55" s="51"/>
      <c r="H55" s="52">
        <f t="shared" si="2"/>
        <v>0</v>
      </c>
      <c r="I55" s="53" t="str">
        <f t="shared" si="3"/>
        <v xml:space="preserve"> 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</row>
    <row r="56" spans="1:171" s="54" customFormat="1" ht="20.100000000000001" customHeight="1" x14ac:dyDescent="0.25">
      <c r="A56" s="50">
        <v>19</v>
      </c>
      <c r="B56" s="269"/>
      <c r="C56" s="270"/>
      <c r="D56" s="51"/>
      <c r="E56" s="51"/>
      <c r="F56" s="51"/>
      <c r="G56" s="51"/>
      <c r="H56" s="52">
        <f t="shared" si="2"/>
        <v>0</v>
      </c>
      <c r="I56" s="53" t="str">
        <f t="shared" si="3"/>
        <v xml:space="preserve"> 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</row>
    <row r="57" spans="1:171" s="54" customFormat="1" ht="20.100000000000001" customHeight="1" thickBot="1" x14ac:dyDescent="0.3">
      <c r="A57" s="50">
        <v>20</v>
      </c>
      <c r="B57" s="269"/>
      <c r="C57" s="270"/>
      <c r="D57" s="51"/>
      <c r="E57" s="51"/>
      <c r="F57" s="51"/>
      <c r="G57" s="51"/>
      <c r="H57" s="52">
        <f t="shared" si="2"/>
        <v>0</v>
      </c>
      <c r="I57" s="53" t="str">
        <f t="shared" si="3"/>
        <v xml:space="preserve"> 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</row>
    <row r="58" spans="1:171" ht="20.100000000000001" customHeight="1" thickTop="1" thickBot="1" x14ac:dyDescent="0.3">
      <c r="A58" s="273" t="s">
        <v>36</v>
      </c>
      <c r="B58" s="274"/>
      <c r="C58" s="274"/>
      <c r="D58" s="63">
        <f>SUM(D38:D57)</f>
        <v>329</v>
      </c>
      <c r="E58" s="63">
        <f>SUM(E38:E57)</f>
        <v>232</v>
      </c>
      <c r="F58" s="63">
        <f>SUM(F38:F57)</f>
        <v>4</v>
      </c>
      <c r="G58" s="63">
        <f>SUM(G38:G57)</f>
        <v>13</v>
      </c>
      <c r="H58" s="63">
        <f>SUM(H38:H57)</f>
        <v>249</v>
      </c>
      <c r="I58" s="64">
        <f>IF(D58,H58/D58," ")</f>
        <v>0.75683890577507595</v>
      </c>
    </row>
    <row r="59" spans="1:171" ht="9.9499999999999993" customHeight="1" x14ac:dyDescent="0.25">
      <c r="A59" s="54"/>
    </row>
    <row r="60" spans="1:171" ht="20.100000000000001" customHeight="1" x14ac:dyDescent="0.25">
      <c r="A60" s="66" t="s">
        <v>37</v>
      </c>
      <c r="C60" s="66"/>
    </row>
    <row r="61" spans="1:171" ht="20.100000000000001" customHeight="1" x14ac:dyDescent="0.25">
      <c r="A61" s="54"/>
    </row>
    <row r="62" spans="1:171" ht="20.100000000000001" customHeight="1" x14ac:dyDescent="0.25">
      <c r="A62" s="54"/>
    </row>
    <row r="63" spans="1:171" x14ac:dyDescent="0.25">
      <c r="A63" s="54"/>
    </row>
    <row r="64" spans="1:17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</sheetData>
  <mergeCells count="58">
    <mergeCell ref="B16:C16"/>
    <mergeCell ref="A3:B3"/>
    <mergeCell ref="A4:B4"/>
    <mergeCell ref="A6:I6"/>
    <mergeCell ref="A7:A10"/>
    <mergeCell ref="B7:C8"/>
    <mergeCell ref="D7:D8"/>
    <mergeCell ref="E7:G7"/>
    <mergeCell ref="H7:I8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A31:C31"/>
    <mergeCell ref="A33:I33"/>
    <mergeCell ref="A34:A37"/>
    <mergeCell ref="B34:C36"/>
    <mergeCell ref="D34:D35"/>
    <mergeCell ref="E34:G34"/>
    <mergeCell ref="H34:I35"/>
    <mergeCell ref="B37:C37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6:C56"/>
    <mergeCell ref="B57:C57"/>
    <mergeCell ref="A58:C58"/>
    <mergeCell ref="B50:C50"/>
    <mergeCell ref="B51:C51"/>
    <mergeCell ref="B52:C52"/>
    <mergeCell ref="B53:C53"/>
    <mergeCell ref="B54:C54"/>
    <mergeCell ref="B55:C55"/>
  </mergeCells>
  <conditionalFormatting sqref="H11:H30">
    <cfRule type="cellIs" dxfId="35" priority="4" operator="equal">
      <formula>0</formula>
    </cfRule>
  </conditionalFormatting>
  <conditionalFormatting sqref="D31:H32">
    <cfRule type="cellIs" dxfId="34" priority="3" operator="equal">
      <formula>0</formula>
    </cfRule>
  </conditionalFormatting>
  <conditionalFormatting sqref="H38:H57">
    <cfRule type="cellIs" dxfId="33" priority="2" operator="equal">
      <formula>0</formula>
    </cfRule>
  </conditionalFormatting>
  <conditionalFormatting sqref="D58:H58">
    <cfRule type="cellIs" dxfId="32" priority="1" operator="equal">
      <formula>0</formula>
    </cfRule>
  </conditionalFormatting>
  <pageMargins left="0.98425196850393704" right="0.59055118110236227" top="0.78740157480314965" bottom="0.78740157480314965" header="0.39370078740157483" footer="0.39370078740157483"/>
  <pageSetup paperSize="9" scale="56" orientation="portrait" r:id="rId1"/>
  <headerFooter>
    <oddHeader>&amp;L&amp;"Arial,Standard"&amp;10
Formblatt B: Erhebung der Stationsstandorte</oddHeader>
    <oddFooter>&amp;R&amp;"Arial,Standard"&amp;10Seite &amp;P / &amp;N</oddFooter>
  </headerFooter>
  <rowBreaks count="1" manualBreakCount="1">
    <brk id="61" max="16383" man="1"/>
  </rowBreaks>
  <ignoredErrors>
    <ignoredError sqref="H11 H38" formulaRange="1"/>
    <ignoredError sqref="B10:G10 B37:G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A372"/>
    <pageSetUpPr fitToPage="1"/>
  </sheetPr>
  <dimension ref="A1:FO82"/>
  <sheetViews>
    <sheetView showGridLines="0" view="pageLayout" zoomScale="70" zoomScaleNormal="100" zoomScaleSheetLayoutView="70" zoomScalePageLayoutView="70" workbookViewId="0">
      <selection activeCell="C4" sqref="C4"/>
    </sheetView>
  </sheetViews>
  <sheetFormatPr baseColWidth="10" defaultColWidth="0" defaultRowHeight="15" x14ac:dyDescent="0.25"/>
  <cols>
    <col min="1" max="1" width="3.5703125" style="32" customWidth="1"/>
    <col min="2" max="2" width="14.7109375" style="54" customWidth="1"/>
    <col min="3" max="3" width="35.140625" style="54" customWidth="1"/>
    <col min="4" max="4" width="12.5703125" style="54" customWidth="1"/>
    <col min="5" max="6" width="16.28515625" style="54" customWidth="1"/>
    <col min="7" max="8" width="16.28515625" style="65" customWidth="1"/>
    <col min="9" max="9" width="20.28515625" style="65" customWidth="1"/>
    <col min="10" max="10" width="23" style="32" customWidth="1"/>
    <col min="11" max="171" width="5" style="32" customWidth="1"/>
    <col min="172" max="16384" width="0" style="32" hidden="1"/>
  </cols>
  <sheetData>
    <row r="1" spans="1:9" ht="16.5" customHeight="1" thickBot="1" x14ac:dyDescent="0.3">
      <c r="A1" s="29"/>
      <c r="B1" s="30"/>
      <c r="C1" s="30"/>
      <c r="D1" s="30"/>
      <c r="E1" s="30"/>
      <c r="F1" s="30"/>
      <c r="G1" s="31"/>
      <c r="H1" s="31"/>
      <c r="I1" s="31"/>
    </row>
    <row r="2" spans="1:9" ht="20.100000000000001" customHeight="1" thickBot="1" x14ac:dyDescent="0.3">
      <c r="A2" s="33" t="s">
        <v>309</v>
      </c>
      <c r="B2" s="33"/>
      <c r="C2" s="34"/>
      <c r="D2" s="34"/>
      <c r="E2" s="34"/>
      <c r="F2" s="34"/>
      <c r="G2" s="34"/>
      <c r="H2" s="34"/>
      <c r="I2" s="35"/>
    </row>
    <row r="3" spans="1:9" ht="20.100000000000001" customHeight="1" x14ac:dyDescent="0.25">
      <c r="A3" s="296" t="s">
        <v>322</v>
      </c>
      <c r="B3" s="297"/>
      <c r="C3" s="67" t="s">
        <v>344</v>
      </c>
      <c r="D3" s="36"/>
      <c r="E3" s="37" t="s">
        <v>21</v>
      </c>
      <c r="F3" s="68" t="s">
        <v>38</v>
      </c>
      <c r="G3" s="37"/>
      <c r="H3" s="38" t="s">
        <v>22</v>
      </c>
      <c r="I3" s="69" t="s">
        <v>60</v>
      </c>
    </row>
    <row r="4" spans="1:9" ht="20.100000000000001" customHeight="1" x14ac:dyDescent="0.25">
      <c r="A4" s="298" t="s">
        <v>323</v>
      </c>
      <c r="B4" s="299"/>
      <c r="C4" s="70" t="s">
        <v>328</v>
      </c>
      <c r="D4" s="36"/>
      <c r="E4" s="37"/>
      <c r="F4" s="36"/>
      <c r="G4" s="32"/>
      <c r="H4" s="32"/>
      <c r="I4" s="39"/>
    </row>
    <row r="5" spans="1:9" ht="5.25" customHeight="1" x14ac:dyDescent="0.25">
      <c r="A5" s="40"/>
      <c r="B5" s="41"/>
      <c r="C5" s="36"/>
      <c r="D5" s="36"/>
      <c r="E5" s="36"/>
      <c r="F5" s="36"/>
      <c r="G5" s="36"/>
      <c r="H5" s="36"/>
      <c r="I5" s="42"/>
    </row>
    <row r="6" spans="1:9" ht="20.100000000000001" customHeight="1" x14ac:dyDescent="0.25">
      <c r="A6" s="300" t="s">
        <v>326</v>
      </c>
      <c r="B6" s="301"/>
      <c r="C6" s="301"/>
      <c r="D6" s="301"/>
      <c r="E6" s="301"/>
      <c r="F6" s="301"/>
      <c r="G6" s="301"/>
      <c r="H6" s="301"/>
      <c r="I6" s="302"/>
    </row>
    <row r="7" spans="1:9" ht="20.100000000000001" customHeight="1" x14ac:dyDescent="0.25">
      <c r="A7" s="284"/>
      <c r="B7" s="275" t="s">
        <v>23</v>
      </c>
      <c r="C7" s="276"/>
      <c r="D7" s="291" t="s">
        <v>24</v>
      </c>
      <c r="E7" s="291" t="s">
        <v>25</v>
      </c>
      <c r="F7" s="291"/>
      <c r="G7" s="291"/>
      <c r="H7" s="292" t="s">
        <v>26</v>
      </c>
      <c r="I7" s="293"/>
    </row>
    <row r="8" spans="1:9" ht="20.100000000000001" customHeight="1" x14ac:dyDescent="0.25">
      <c r="A8" s="284"/>
      <c r="B8" s="277"/>
      <c r="C8" s="278"/>
      <c r="D8" s="303"/>
      <c r="E8" s="43" t="s">
        <v>27</v>
      </c>
      <c r="F8" s="45" t="s">
        <v>51</v>
      </c>
      <c r="G8" s="45" t="s">
        <v>52</v>
      </c>
      <c r="H8" s="294"/>
      <c r="I8" s="295"/>
    </row>
    <row r="9" spans="1:9" ht="20.100000000000001" customHeight="1" x14ac:dyDescent="0.25">
      <c r="A9" s="284"/>
      <c r="B9" s="71"/>
      <c r="C9" s="72"/>
      <c r="D9" s="44" t="s">
        <v>28</v>
      </c>
      <c r="E9" s="44" t="s">
        <v>28</v>
      </c>
      <c r="F9" s="44" t="s">
        <v>28</v>
      </c>
      <c r="G9" s="44" t="s">
        <v>28</v>
      </c>
      <c r="H9" s="44" t="s">
        <v>29</v>
      </c>
      <c r="I9" s="46" t="s">
        <v>30</v>
      </c>
    </row>
    <row r="10" spans="1:9" ht="20.100000000000001" customHeight="1" x14ac:dyDescent="0.25">
      <c r="A10" s="284"/>
      <c r="B10" s="271" t="s">
        <v>31</v>
      </c>
      <c r="C10" s="272"/>
      <c r="D10" s="47" t="s">
        <v>32</v>
      </c>
      <c r="E10" s="47" t="s">
        <v>33</v>
      </c>
      <c r="F10" s="47" t="s">
        <v>34</v>
      </c>
      <c r="G10" s="47" t="s">
        <v>35</v>
      </c>
      <c r="H10" s="48" t="s">
        <v>56</v>
      </c>
      <c r="I10" s="49" t="s">
        <v>57</v>
      </c>
    </row>
    <row r="11" spans="1:9" ht="20.100000000000001" customHeight="1" x14ac:dyDescent="0.25">
      <c r="A11" s="50">
        <v>1</v>
      </c>
      <c r="B11" s="267" t="s">
        <v>45</v>
      </c>
      <c r="C11" s="268"/>
      <c r="D11" s="51">
        <v>10</v>
      </c>
      <c r="E11" s="51">
        <v>19</v>
      </c>
      <c r="F11" s="51">
        <v>2</v>
      </c>
      <c r="G11" s="51">
        <v>3</v>
      </c>
      <c r="H11" s="52">
        <f t="shared" ref="H11:H30" si="0">SUM(E11:G11)</f>
        <v>24</v>
      </c>
      <c r="I11" s="53">
        <f>IF(D11,H11/D11," ")</f>
        <v>2.4</v>
      </c>
    </row>
    <row r="12" spans="1:9" ht="20.100000000000001" customHeight="1" x14ac:dyDescent="0.25">
      <c r="A12" s="50">
        <v>2</v>
      </c>
      <c r="B12" s="267" t="s">
        <v>53</v>
      </c>
      <c r="C12" s="268"/>
      <c r="D12" s="51">
        <v>14</v>
      </c>
      <c r="E12" s="51">
        <v>18</v>
      </c>
      <c r="F12" s="51" t="s">
        <v>50</v>
      </c>
      <c r="G12" s="51">
        <v>1</v>
      </c>
      <c r="H12" s="52">
        <f t="shared" si="0"/>
        <v>19</v>
      </c>
      <c r="I12" s="53">
        <f t="shared" ref="I12:I30" si="1">IF(D12,H12/D12," ")</f>
        <v>1.3571428571428572</v>
      </c>
    </row>
    <row r="13" spans="1:9" ht="20.100000000000001" customHeight="1" x14ac:dyDescent="0.25">
      <c r="A13" s="50">
        <v>3</v>
      </c>
      <c r="B13" s="267" t="s">
        <v>54</v>
      </c>
      <c r="C13" s="268"/>
      <c r="D13" s="51">
        <v>28</v>
      </c>
      <c r="E13" s="51">
        <v>30</v>
      </c>
      <c r="F13" s="51">
        <v>2</v>
      </c>
      <c r="G13" s="51" t="s">
        <v>50</v>
      </c>
      <c r="H13" s="52">
        <f t="shared" si="0"/>
        <v>32</v>
      </c>
      <c r="I13" s="53">
        <f t="shared" si="1"/>
        <v>1.1428571428571428</v>
      </c>
    </row>
    <row r="14" spans="1:9" ht="20.100000000000001" customHeight="1" x14ac:dyDescent="0.25">
      <c r="A14" s="50">
        <v>4</v>
      </c>
      <c r="B14" s="267" t="s">
        <v>55</v>
      </c>
      <c r="C14" s="268"/>
      <c r="D14" s="51">
        <v>8</v>
      </c>
      <c r="E14" s="51">
        <v>5</v>
      </c>
      <c r="F14" s="51" t="s">
        <v>50</v>
      </c>
      <c r="G14" s="51" t="s">
        <v>50</v>
      </c>
      <c r="H14" s="52">
        <f t="shared" si="0"/>
        <v>5</v>
      </c>
      <c r="I14" s="53">
        <f t="shared" si="1"/>
        <v>0.625</v>
      </c>
    </row>
    <row r="15" spans="1:9" ht="20.100000000000001" customHeight="1" x14ac:dyDescent="0.25">
      <c r="A15" s="50">
        <v>5</v>
      </c>
      <c r="B15" s="267" t="s">
        <v>40</v>
      </c>
      <c r="C15" s="268"/>
      <c r="D15" s="51">
        <v>39</v>
      </c>
      <c r="E15" s="51">
        <v>14</v>
      </c>
      <c r="F15" s="51" t="s">
        <v>50</v>
      </c>
      <c r="G15" s="51" t="s">
        <v>50</v>
      </c>
      <c r="H15" s="52">
        <f t="shared" si="0"/>
        <v>14</v>
      </c>
      <c r="I15" s="53">
        <f t="shared" si="1"/>
        <v>0.35897435897435898</v>
      </c>
    </row>
    <row r="16" spans="1:9" ht="20.100000000000001" customHeight="1" x14ac:dyDescent="0.25">
      <c r="A16" s="50">
        <v>6</v>
      </c>
      <c r="B16" s="267" t="s">
        <v>41</v>
      </c>
      <c r="C16" s="268"/>
      <c r="D16" s="51">
        <v>48</v>
      </c>
      <c r="E16" s="51">
        <v>19</v>
      </c>
      <c r="F16" s="51" t="s">
        <v>50</v>
      </c>
      <c r="G16" s="51" t="s">
        <v>50</v>
      </c>
      <c r="H16" s="52">
        <f t="shared" si="0"/>
        <v>19</v>
      </c>
      <c r="I16" s="53">
        <f t="shared" si="1"/>
        <v>0.39583333333333331</v>
      </c>
    </row>
    <row r="17" spans="1:171" ht="20.100000000000001" customHeight="1" x14ac:dyDescent="0.25">
      <c r="A17" s="50">
        <v>7</v>
      </c>
      <c r="B17" s="267" t="s">
        <v>42</v>
      </c>
      <c r="C17" s="268"/>
      <c r="D17" s="51">
        <v>35</v>
      </c>
      <c r="E17" s="51">
        <v>3</v>
      </c>
      <c r="F17" s="51" t="s">
        <v>50</v>
      </c>
      <c r="G17" s="51" t="s">
        <v>50</v>
      </c>
      <c r="H17" s="52">
        <f t="shared" si="0"/>
        <v>3</v>
      </c>
      <c r="I17" s="53">
        <f t="shared" si="1"/>
        <v>8.5714285714285715E-2</v>
      </c>
    </row>
    <row r="18" spans="1:171" ht="20.100000000000001" customHeight="1" x14ac:dyDescent="0.25">
      <c r="A18" s="50">
        <v>8</v>
      </c>
      <c r="B18" s="267" t="s">
        <v>43</v>
      </c>
      <c r="C18" s="268"/>
      <c r="D18" s="51">
        <v>20</v>
      </c>
      <c r="E18" s="51">
        <v>12</v>
      </c>
      <c r="F18" s="51" t="s">
        <v>50</v>
      </c>
      <c r="G18" s="51" t="s">
        <v>50</v>
      </c>
      <c r="H18" s="52">
        <f t="shared" si="0"/>
        <v>12</v>
      </c>
      <c r="I18" s="53">
        <f t="shared" si="1"/>
        <v>0.6</v>
      </c>
    </row>
    <row r="19" spans="1:171" ht="20.100000000000001" customHeight="1" x14ac:dyDescent="0.25">
      <c r="A19" s="50">
        <v>9</v>
      </c>
      <c r="B19" s="267" t="s">
        <v>44</v>
      </c>
      <c r="C19" s="268"/>
      <c r="D19" s="51">
        <v>10</v>
      </c>
      <c r="E19" s="51">
        <v>8</v>
      </c>
      <c r="F19" s="51" t="s">
        <v>50</v>
      </c>
      <c r="G19" s="51">
        <v>2</v>
      </c>
      <c r="H19" s="52">
        <f t="shared" si="0"/>
        <v>10</v>
      </c>
      <c r="I19" s="53">
        <f t="shared" si="1"/>
        <v>1</v>
      </c>
    </row>
    <row r="20" spans="1:171" ht="20.100000000000001" customHeight="1" x14ac:dyDescent="0.25">
      <c r="A20" s="50">
        <v>10</v>
      </c>
      <c r="B20" s="267" t="s">
        <v>46</v>
      </c>
      <c r="C20" s="268"/>
      <c r="D20" s="51">
        <v>11</v>
      </c>
      <c r="E20" s="51">
        <v>12</v>
      </c>
      <c r="F20" s="51" t="s">
        <v>50</v>
      </c>
      <c r="G20" s="51">
        <v>1</v>
      </c>
      <c r="H20" s="52">
        <f t="shared" si="0"/>
        <v>13</v>
      </c>
      <c r="I20" s="53">
        <f t="shared" si="1"/>
        <v>1.1818181818181819</v>
      </c>
    </row>
    <row r="21" spans="1:171" ht="20.100000000000001" customHeight="1" x14ac:dyDescent="0.25">
      <c r="A21" s="50">
        <v>11</v>
      </c>
      <c r="B21" s="267" t="s">
        <v>47</v>
      </c>
      <c r="C21" s="268"/>
      <c r="D21" s="51">
        <v>16</v>
      </c>
      <c r="E21" s="51">
        <v>17</v>
      </c>
      <c r="F21" s="51" t="s">
        <v>50</v>
      </c>
      <c r="G21" s="51">
        <v>4</v>
      </c>
      <c r="H21" s="52">
        <f t="shared" si="0"/>
        <v>21</v>
      </c>
      <c r="I21" s="53">
        <f t="shared" si="1"/>
        <v>1.3125</v>
      </c>
    </row>
    <row r="22" spans="1:171" ht="20.100000000000001" customHeight="1" x14ac:dyDescent="0.25">
      <c r="A22" s="50">
        <v>12</v>
      </c>
      <c r="B22" s="267" t="s">
        <v>48</v>
      </c>
      <c r="C22" s="268"/>
      <c r="D22" s="51">
        <v>26</v>
      </c>
      <c r="E22" s="51">
        <v>32</v>
      </c>
      <c r="F22" s="51" t="s">
        <v>50</v>
      </c>
      <c r="G22" s="51">
        <v>3</v>
      </c>
      <c r="H22" s="52">
        <f t="shared" si="0"/>
        <v>35</v>
      </c>
      <c r="I22" s="53">
        <f t="shared" si="1"/>
        <v>1.3461538461538463</v>
      </c>
    </row>
    <row r="23" spans="1:171" ht="20.100000000000001" customHeight="1" x14ac:dyDescent="0.25">
      <c r="A23" s="50">
        <v>13</v>
      </c>
      <c r="B23" s="267" t="s">
        <v>49</v>
      </c>
      <c r="C23" s="268"/>
      <c r="D23" s="51">
        <v>64</v>
      </c>
      <c r="E23" s="51">
        <v>50</v>
      </c>
      <c r="F23" s="51" t="s">
        <v>50</v>
      </c>
      <c r="G23" s="51">
        <v>3</v>
      </c>
      <c r="H23" s="52">
        <f t="shared" si="0"/>
        <v>53</v>
      </c>
      <c r="I23" s="53">
        <f t="shared" si="1"/>
        <v>0.828125</v>
      </c>
    </row>
    <row r="24" spans="1:171" s="54" customFormat="1" ht="20.100000000000001" customHeight="1" x14ac:dyDescent="0.25">
      <c r="A24" s="50">
        <v>14</v>
      </c>
      <c r="B24" s="269"/>
      <c r="C24" s="270"/>
      <c r="D24" s="51"/>
      <c r="E24" s="51"/>
      <c r="F24" s="51"/>
      <c r="G24" s="51"/>
      <c r="H24" s="52">
        <f t="shared" si="0"/>
        <v>0</v>
      </c>
      <c r="I24" s="53" t="str">
        <f t="shared" si="1"/>
        <v xml:space="preserve"> 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</row>
    <row r="25" spans="1:171" s="54" customFormat="1" ht="20.100000000000001" customHeight="1" x14ac:dyDescent="0.25">
      <c r="A25" s="50">
        <v>15</v>
      </c>
      <c r="B25" s="269"/>
      <c r="C25" s="270"/>
      <c r="D25" s="51"/>
      <c r="E25" s="51"/>
      <c r="F25" s="51"/>
      <c r="G25" s="51"/>
      <c r="H25" s="52">
        <f t="shared" si="0"/>
        <v>0</v>
      </c>
      <c r="I25" s="53" t="str">
        <f t="shared" si="1"/>
        <v xml:space="preserve"> 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</row>
    <row r="26" spans="1:171" s="54" customFormat="1" ht="20.100000000000001" customHeight="1" x14ac:dyDescent="0.25">
      <c r="A26" s="50">
        <v>16</v>
      </c>
      <c r="B26" s="269"/>
      <c r="C26" s="270"/>
      <c r="D26" s="51"/>
      <c r="E26" s="51"/>
      <c r="F26" s="51"/>
      <c r="G26" s="51"/>
      <c r="H26" s="52">
        <f t="shared" si="0"/>
        <v>0</v>
      </c>
      <c r="I26" s="53" t="str">
        <f t="shared" si="1"/>
        <v xml:space="preserve"> 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</row>
    <row r="27" spans="1:171" s="54" customFormat="1" ht="20.100000000000001" customHeight="1" x14ac:dyDescent="0.25">
      <c r="A27" s="50">
        <v>17</v>
      </c>
      <c r="B27" s="269"/>
      <c r="C27" s="270"/>
      <c r="D27" s="51"/>
      <c r="E27" s="51"/>
      <c r="F27" s="51"/>
      <c r="G27" s="51"/>
      <c r="H27" s="52">
        <f t="shared" si="0"/>
        <v>0</v>
      </c>
      <c r="I27" s="53" t="str">
        <f t="shared" si="1"/>
        <v xml:space="preserve"> 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</row>
    <row r="28" spans="1:171" s="54" customFormat="1" ht="20.100000000000001" customHeight="1" x14ac:dyDescent="0.25">
      <c r="A28" s="50">
        <v>18</v>
      </c>
      <c r="B28" s="269"/>
      <c r="C28" s="270"/>
      <c r="D28" s="51"/>
      <c r="E28" s="51"/>
      <c r="F28" s="51"/>
      <c r="G28" s="51"/>
      <c r="H28" s="52">
        <f t="shared" si="0"/>
        <v>0</v>
      </c>
      <c r="I28" s="53" t="str">
        <f t="shared" si="1"/>
        <v xml:space="preserve"> 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</row>
    <row r="29" spans="1:171" s="54" customFormat="1" ht="20.100000000000001" customHeight="1" x14ac:dyDescent="0.25">
      <c r="A29" s="50">
        <v>19</v>
      </c>
      <c r="B29" s="269"/>
      <c r="C29" s="270"/>
      <c r="D29" s="51"/>
      <c r="E29" s="51"/>
      <c r="F29" s="51"/>
      <c r="G29" s="51"/>
      <c r="H29" s="52">
        <f t="shared" si="0"/>
        <v>0</v>
      </c>
      <c r="I29" s="53" t="str">
        <f t="shared" si="1"/>
        <v xml:space="preserve"> 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</row>
    <row r="30" spans="1:171" s="54" customFormat="1" ht="20.100000000000001" customHeight="1" thickBot="1" x14ac:dyDescent="0.3">
      <c r="A30" s="50">
        <v>20</v>
      </c>
      <c r="B30" s="269"/>
      <c r="C30" s="270"/>
      <c r="D30" s="51"/>
      <c r="E30" s="51"/>
      <c r="F30" s="51"/>
      <c r="G30" s="51"/>
      <c r="H30" s="52">
        <f t="shared" si="0"/>
        <v>0</v>
      </c>
      <c r="I30" s="53" t="str">
        <f t="shared" si="1"/>
        <v xml:space="preserve"> 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</row>
    <row r="31" spans="1:171" s="54" customFormat="1" ht="20.100000000000001" customHeight="1" thickTop="1" x14ac:dyDescent="0.25">
      <c r="A31" s="279" t="s">
        <v>36</v>
      </c>
      <c r="B31" s="280"/>
      <c r="C31" s="280"/>
      <c r="D31" s="55">
        <f>SUM(D11:D30)</f>
        <v>329</v>
      </c>
      <c r="E31" s="55">
        <f>SUM(E11:E30)</f>
        <v>239</v>
      </c>
      <c r="F31" s="55">
        <f>SUM(F11:F30)</f>
        <v>4</v>
      </c>
      <c r="G31" s="55">
        <f>SUM(G11:G30)</f>
        <v>17</v>
      </c>
      <c r="H31" s="55">
        <f>SUM(H11:H30)</f>
        <v>260</v>
      </c>
      <c r="I31" s="56">
        <f>IF(D31,H31/D31," ")</f>
        <v>0.79027355623100304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</row>
    <row r="32" spans="1:171" s="54" customFormat="1" ht="20.100000000000001" customHeight="1" x14ac:dyDescent="0.25">
      <c r="A32" s="57"/>
      <c r="B32" s="58"/>
      <c r="C32" s="58"/>
      <c r="D32" s="59"/>
      <c r="E32" s="59"/>
      <c r="F32" s="59"/>
      <c r="G32" s="59"/>
      <c r="H32" s="59"/>
      <c r="I32" s="6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</row>
    <row r="33" spans="1:171" s="54" customFormat="1" ht="20.100000000000001" customHeight="1" x14ac:dyDescent="0.25">
      <c r="A33" s="281" t="s">
        <v>325</v>
      </c>
      <c r="B33" s="282"/>
      <c r="C33" s="282"/>
      <c r="D33" s="282"/>
      <c r="E33" s="282"/>
      <c r="F33" s="282"/>
      <c r="G33" s="282"/>
      <c r="H33" s="282"/>
      <c r="I33" s="28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</row>
    <row r="34" spans="1:171" s="54" customFormat="1" ht="20.100000000000001" customHeight="1" x14ac:dyDescent="0.25">
      <c r="A34" s="284"/>
      <c r="B34" s="285" t="s">
        <v>23</v>
      </c>
      <c r="C34" s="286"/>
      <c r="D34" s="291" t="s">
        <v>24</v>
      </c>
      <c r="E34" s="291" t="s">
        <v>25</v>
      </c>
      <c r="F34" s="291"/>
      <c r="G34" s="291"/>
      <c r="H34" s="292" t="s">
        <v>26</v>
      </c>
      <c r="I34" s="293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</row>
    <row r="35" spans="1:171" s="54" customFormat="1" ht="20.100000000000001" customHeight="1" x14ac:dyDescent="0.25">
      <c r="A35" s="284"/>
      <c r="B35" s="287"/>
      <c r="C35" s="288"/>
      <c r="D35" s="291"/>
      <c r="E35" s="44" t="s">
        <v>27</v>
      </c>
      <c r="F35" s="61" t="s">
        <v>51</v>
      </c>
      <c r="G35" s="61" t="s">
        <v>52</v>
      </c>
      <c r="H35" s="294"/>
      <c r="I35" s="295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</row>
    <row r="36" spans="1:171" s="54" customFormat="1" ht="20.100000000000001" customHeight="1" x14ac:dyDescent="0.25">
      <c r="A36" s="284"/>
      <c r="B36" s="289"/>
      <c r="C36" s="290"/>
      <c r="D36" s="62" t="s">
        <v>28</v>
      </c>
      <c r="E36" s="62" t="s">
        <v>28</v>
      </c>
      <c r="F36" s="62" t="s">
        <v>28</v>
      </c>
      <c r="G36" s="62" t="s">
        <v>28</v>
      </c>
      <c r="H36" s="44" t="s">
        <v>29</v>
      </c>
      <c r="I36" s="46" t="s">
        <v>30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</row>
    <row r="37" spans="1:171" s="54" customFormat="1" ht="20.100000000000001" customHeight="1" x14ac:dyDescent="0.25">
      <c r="A37" s="284"/>
      <c r="B37" s="271" t="s">
        <v>31</v>
      </c>
      <c r="C37" s="272"/>
      <c r="D37" s="47" t="s">
        <v>32</v>
      </c>
      <c r="E37" s="47" t="s">
        <v>33</v>
      </c>
      <c r="F37" s="47" t="s">
        <v>34</v>
      </c>
      <c r="G37" s="47" t="s">
        <v>35</v>
      </c>
      <c r="H37" s="48" t="s">
        <v>56</v>
      </c>
      <c r="I37" s="49" t="s">
        <v>57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</row>
    <row r="38" spans="1:171" s="54" customFormat="1" ht="20.100000000000001" customHeight="1" x14ac:dyDescent="0.25">
      <c r="A38" s="50">
        <v>1</v>
      </c>
      <c r="B38" s="267" t="s">
        <v>45</v>
      </c>
      <c r="C38" s="268"/>
      <c r="D38" s="51">
        <v>10</v>
      </c>
      <c r="E38" s="51">
        <v>17</v>
      </c>
      <c r="F38" s="51">
        <v>2</v>
      </c>
      <c r="G38" s="51">
        <v>3</v>
      </c>
      <c r="H38" s="52">
        <f t="shared" ref="H38:H57" si="2">SUM(E38:G38)</f>
        <v>22</v>
      </c>
      <c r="I38" s="53">
        <f>IF(D38,H38/D38," ")</f>
        <v>2.2000000000000002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</row>
    <row r="39" spans="1:171" s="54" customFormat="1" ht="20.100000000000001" customHeight="1" x14ac:dyDescent="0.25">
      <c r="A39" s="50">
        <v>2</v>
      </c>
      <c r="B39" s="267" t="s">
        <v>53</v>
      </c>
      <c r="C39" s="268"/>
      <c r="D39" s="51">
        <v>14</v>
      </c>
      <c r="E39" s="51">
        <v>18</v>
      </c>
      <c r="F39" s="51" t="s">
        <v>50</v>
      </c>
      <c r="G39" s="51">
        <v>1</v>
      </c>
      <c r="H39" s="52">
        <f t="shared" si="2"/>
        <v>19</v>
      </c>
      <c r="I39" s="53">
        <f t="shared" ref="I39:I57" si="3">IF(D39,H39/D39," ")</f>
        <v>1.3571428571428572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</row>
    <row r="40" spans="1:171" s="54" customFormat="1" ht="20.100000000000001" customHeight="1" x14ac:dyDescent="0.25">
      <c r="A40" s="50">
        <v>3</v>
      </c>
      <c r="B40" s="267" t="s">
        <v>54</v>
      </c>
      <c r="C40" s="268"/>
      <c r="D40" s="51">
        <v>28</v>
      </c>
      <c r="E40" s="51">
        <v>28</v>
      </c>
      <c r="F40" s="51">
        <v>2</v>
      </c>
      <c r="G40" s="51" t="s">
        <v>50</v>
      </c>
      <c r="H40" s="52">
        <f t="shared" si="2"/>
        <v>30</v>
      </c>
      <c r="I40" s="53">
        <f t="shared" si="3"/>
        <v>1.0714285714285714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</row>
    <row r="41" spans="1:171" s="54" customFormat="1" ht="20.100000000000001" customHeight="1" x14ac:dyDescent="0.25">
      <c r="A41" s="50">
        <v>4</v>
      </c>
      <c r="B41" s="267" t="s">
        <v>55</v>
      </c>
      <c r="C41" s="268"/>
      <c r="D41" s="51">
        <v>8</v>
      </c>
      <c r="E41" s="51">
        <v>5</v>
      </c>
      <c r="F41" s="51" t="s">
        <v>50</v>
      </c>
      <c r="G41" s="51" t="s">
        <v>50</v>
      </c>
      <c r="H41" s="52">
        <f t="shared" si="2"/>
        <v>5</v>
      </c>
      <c r="I41" s="53">
        <f t="shared" si="3"/>
        <v>0.625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</row>
    <row r="42" spans="1:171" s="54" customFormat="1" ht="20.100000000000001" customHeight="1" x14ac:dyDescent="0.25">
      <c r="A42" s="50">
        <v>5</v>
      </c>
      <c r="B42" s="267" t="s">
        <v>40</v>
      </c>
      <c r="C42" s="268"/>
      <c r="D42" s="51">
        <v>39</v>
      </c>
      <c r="E42" s="51">
        <v>14</v>
      </c>
      <c r="F42" s="51" t="s">
        <v>50</v>
      </c>
      <c r="G42" s="51" t="s">
        <v>50</v>
      </c>
      <c r="H42" s="52">
        <f t="shared" si="2"/>
        <v>14</v>
      </c>
      <c r="I42" s="53">
        <f t="shared" si="3"/>
        <v>0.35897435897435898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</row>
    <row r="43" spans="1:171" s="54" customFormat="1" ht="20.100000000000001" customHeight="1" x14ac:dyDescent="0.25">
      <c r="A43" s="50">
        <v>6</v>
      </c>
      <c r="B43" s="267" t="s">
        <v>41</v>
      </c>
      <c r="C43" s="268"/>
      <c r="D43" s="51">
        <v>48</v>
      </c>
      <c r="E43" s="51">
        <v>20</v>
      </c>
      <c r="F43" s="51" t="s">
        <v>50</v>
      </c>
      <c r="G43" s="51" t="s">
        <v>50</v>
      </c>
      <c r="H43" s="52">
        <f t="shared" si="2"/>
        <v>20</v>
      </c>
      <c r="I43" s="53">
        <f t="shared" si="3"/>
        <v>0.41666666666666669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</row>
    <row r="44" spans="1:171" s="54" customFormat="1" ht="20.100000000000001" customHeight="1" x14ac:dyDescent="0.25">
      <c r="A44" s="50">
        <v>7</v>
      </c>
      <c r="B44" s="267" t="s">
        <v>42</v>
      </c>
      <c r="C44" s="268"/>
      <c r="D44" s="51">
        <v>35</v>
      </c>
      <c r="E44" s="51">
        <v>3</v>
      </c>
      <c r="F44" s="51" t="s">
        <v>50</v>
      </c>
      <c r="G44" s="51" t="s">
        <v>50</v>
      </c>
      <c r="H44" s="52">
        <f t="shared" si="2"/>
        <v>3</v>
      </c>
      <c r="I44" s="53">
        <f t="shared" si="3"/>
        <v>8.5714285714285715E-2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</row>
    <row r="45" spans="1:171" s="54" customFormat="1" ht="20.100000000000001" customHeight="1" x14ac:dyDescent="0.25">
      <c r="A45" s="50">
        <v>8</v>
      </c>
      <c r="B45" s="267" t="s">
        <v>43</v>
      </c>
      <c r="C45" s="268"/>
      <c r="D45" s="51">
        <v>20</v>
      </c>
      <c r="E45" s="51">
        <v>14</v>
      </c>
      <c r="F45" s="51" t="s">
        <v>50</v>
      </c>
      <c r="G45" s="51" t="s">
        <v>50</v>
      </c>
      <c r="H45" s="52">
        <f t="shared" si="2"/>
        <v>14</v>
      </c>
      <c r="I45" s="53">
        <f t="shared" si="3"/>
        <v>0.7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</row>
    <row r="46" spans="1:171" s="54" customFormat="1" ht="20.100000000000001" customHeight="1" x14ac:dyDescent="0.25">
      <c r="A46" s="50">
        <v>9</v>
      </c>
      <c r="B46" s="267" t="s">
        <v>44</v>
      </c>
      <c r="C46" s="268"/>
      <c r="D46" s="51">
        <v>10</v>
      </c>
      <c r="E46" s="51">
        <v>10</v>
      </c>
      <c r="F46" s="51" t="s">
        <v>50</v>
      </c>
      <c r="G46" s="51">
        <v>2</v>
      </c>
      <c r="H46" s="52">
        <f t="shared" si="2"/>
        <v>12</v>
      </c>
      <c r="I46" s="53">
        <f t="shared" si="3"/>
        <v>1.2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</row>
    <row r="47" spans="1:171" s="54" customFormat="1" ht="20.100000000000001" customHeight="1" x14ac:dyDescent="0.25">
      <c r="A47" s="50">
        <v>10</v>
      </c>
      <c r="B47" s="267" t="s">
        <v>46</v>
      </c>
      <c r="C47" s="268"/>
      <c r="D47" s="51">
        <v>11</v>
      </c>
      <c r="E47" s="51">
        <v>15</v>
      </c>
      <c r="F47" s="51" t="s">
        <v>50</v>
      </c>
      <c r="G47" s="51">
        <v>1</v>
      </c>
      <c r="H47" s="52">
        <f t="shared" si="2"/>
        <v>16</v>
      </c>
      <c r="I47" s="53">
        <f t="shared" si="3"/>
        <v>1.4545454545454546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</row>
    <row r="48" spans="1:171" s="54" customFormat="1" ht="20.100000000000001" customHeight="1" x14ac:dyDescent="0.25">
      <c r="A48" s="50">
        <v>11</v>
      </c>
      <c r="B48" s="267" t="s">
        <v>47</v>
      </c>
      <c r="C48" s="268"/>
      <c r="D48" s="51">
        <v>16</v>
      </c>
      <c r="E48" s="51">
        <v>17</v>
      </c>
      <c r="F48" s="51" t="s">
        <v>50</v>
      </c>
      <c r="G48" s="51">
        <v>4</v>
      </c>
      <c r="H48" s="52">
        <f t="shared" si="2"/>
        <v>21</v>
      </c>
      <c r="I48" s="53">
        <f t="shared" si="3"/>
        <v>1.3125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</row>
    <row r="49" spans="1:171" s="54" customFormat="1" ht="20.100000000000001" customHeight="1" x14ac:dyDescent="0.25">
      <c r="A49" s="50">
        <v>12</v>
      </c>
      <c r="B49" s="267" t="s">
        <v>48</v>
      </c>
      <c r="C49" s="268"/>
      <c r="D49" s="51">
        <v>26</v>
      </c>
      <c r="E49" s="51">
        <v>35</v>
      </c>
      <c r="F49" s="51" t="s">
        <v>50</v>
      </c>
      <c r="G49" s="51">
        <v>4</v>
      </c>
      <c r="H49" s="52">
        <f t="shared" si="2"/>
        <v>39</v>
      </c>
      <c r="I49" s="53">
        <f t="shared" si="3"/>
        <v>1.5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</row>
    <row r="50" spans="1:171" s="54" customFormat="1" ht="20.100000000000001" customHeight="1" x14ac:dyDescent="0.25">
      <c r="A50" s="50">
        <v>13</v>
      </c>
      <c r="B50" s="267" t="s">
        <v>49</v>
      </c>
      <c r="C50" s="268"/>
      <c r="D50" s="51">
        <v>64</v>
      </c>
      <c r="E50" s="51">
        <v>50</v>
      </c>
      <c r="F50" s="51" t="s">
        <v>50</v>
      </c>
      <c r="G50" s="51">
        <v>3</v>
      </c>
      <c r="H50" s="52">
        <f t="shared" si="2"/>
        <v>53</v>
      </c>
      <c r="I50" s="53">
        <f t="shared" si="3"/>
        <v>0.828125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</row>
    <row r="51" spans="1:171" s="54" customFormat="1" ht="20.100000000000001" customHeight="1" x14ac:dyDescent="0.25">
      <c r="A51" s="50">
        <v>14</v>
      </c>
      <c r="B51" s="269"/>
      <c r="C51" s="270"/>
      <c r="D51" s="51"/>
      <c r="E51" s="51"/>
      <c r="F51" s="51"/>
      <c r="G51" s="51"/>
      <c r="H51" s="52">
        <f t="shared" si="2"/>
        <v>0</v>
      </c>
      <c r="I51" s="53" t="str">
        <f t="shared" si="3"/>
        <v xml:space="preserve"> 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</row>
    <row r="52" spans="1:171" s="54" customFormat="1" ht="20.100000000000001" customHeight="1" x14ac:dyDescent="0.25">
      <c r="A52" s="50">
        <v>15</v>
      </c>
      <c r="B52" s="269"/>
      <c r="C52" s="270"/>
      <c r="D52" s="51"/>
      <c r="E52" s="51"/>
      <c r="F52" s="51"/>
      <c r="G52" s="51"/>
      <c r="H52" s="52">
        <f t="shared" si="2"/>
        <v>0</v>
      </c>
      <c r="I52" s="53" t="str">
        <f t="shared" si="3"/>
        <v xml:space="preserve"> 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</row>
    <row r="53" spans="1:171" s="54" customFormat="1" ht="20.100000000000001" customHeight="1" x14ac:dyDescent="0.25">
      <c r="A53" s="50">
        <v>16</v>
      </c>
      <c r="B53" s="269"/>
      <c r="C53" s="270"/>
      <c r="D53" s="51"/>
      <c r="E53" s="51"/>
      <c r="F53" s="51"/>
      <c r="G53" s="51"/>
      <c r="H53" s="52">
        <f t="shared" si="2"/>
        <v>0</v>
      </c>
      <c r="I53" s="53" t="str">
        <f t="shared" si="3"/>
        <v xml:space="preserve"> 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</row>
    <row r="54" spans="1:171" s="54" customFormat="1" ht="20.100000000000001" customHeight="1" x14ac:dyDescent="0.25">
      <c r="A54" s="50">
        <v>17</v>
      </c>
      <c r="B54" s="269"/>
      <c r="C54" s="270"/>
      <c r="D54" s="51"/>
      <c r="E54" s="51"/>
      <c r="F54" s="51"/>
      <c r="G54" s="51"/>
      <c r="H54" s="52">
        <f t="shared" si="2"/>
        <v>0</v>
      </c>
      <c r="I54" s="53" t="str">
        <f t="shared" si="3"/>
        <v xml:space="preserve"> 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</row>
    <row r="55" spans="1:171" s="54" customFormat="1" ht="20.100000000000001" customHeight="1" x14ac:dyDescent="0.25">
      <c r="A55" s="50">
        <v>18</v>
      </c>
      <c r="B55" s="269"/>
      <c r="C55" s="270"/>
      <c r="D55" s="51"/>
      <c r="E55" s="51"/>
      <c r="F55" s="51"/>
      <c r="G55" s="51"/>
      <c r="H55" s="52">
        <f t="shared" si="2"/>
        <v>0</v>
      </c>
      <c r="I55" s="53" t="str">
        <f t="shared" si="3"/>
        <v xml:space="preserve"> 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</row>
    <row r="56" spans="1:171" s="54" customFormat="1" ht="20.100000000000001" customHeight="1" x14ac:dyDescent="0.25">
      <c r="A56" s="50">
        <v>19</v>
      </c>
      <c r="B56" s="269"/>
      <c r="C56" s="270"/>
      <c r="D56" s="51"/>
      <c r="E56" s="51"/>
      <c r="F56" s="51"/>
      <c r="G56" s="51"/>
      <c r="H56" s="52">
        <f t="shared" si="2"/>
        <v>0</v>
      </c>
      <c r="I56" s="53" t="str">
        <f t="shared" si="3"/>
        <v xml:space="preserve"> 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</row>
    <row r="57" spans="1:171" s="54" customFormat="1" ht="20.100000000000001" customHeight="1" thickBot="1" x14ac:dyDescent="0.3">
      <c r="A57" s="50">
        <v>20</v>
      </c>
      <c r="B57" s="269"/>
      <c r="C57" s="270"/>
      <c r="D57" s="51"/>
      <c r="E57" s="51"/>
      <c r="F57" s="51"/>
      <c r="G57" s="51"/>
      <c r="H57" s="52">
        <f t="shared" si="2"/>
        <v>0</v>
      </c>
      <c r="I57" s="53" t="str">
        <f t="shared" si="3"/>
        <v xml:space="preserve"> 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</row>
    <row r="58" spans="1:171" ht="20.100000000000001" customHeight="1" thickTop="1" thickBot="1" x14ac:dyDescent="0.3">
      <c r="A58" s="273" t="s">
        <v>36</v>
      </c>
      <c r="B58" s="274"/>
      <c r="C58" s="274"/>
      <c r="D58" s="63">
        <f>SUM(D38:D57)</f>
        <v>329</v>
      </c>
      <c r="E58" s="63">
        <f>SUM(E38:E57)</f>
        <v>246</v>
      </c>
      <c r="F58" s="63">
        <f>SUM(F38:F57)</f>
        <v>4</v>
      </c>
      <c r="G58" s="63">
        <f>SUM(G38:G57)</f>
        <v>18</v>
      </c>
      <c r="H58" s="63">
        <f>SUM(H38:H57)</f>
        <v>268</v>
      </c>
      <c r="I58" s="64">
        <f>IF(D58,H58/D58," ")</f>
        <v>0.81458966565349544</v>
      </c>
    </row>
    <row r="59" spans="1:171" ht="9.9499999999999993" customHeight="1" x14ac:dyDescent="0.25">
      <c r="A59" s="54"/>
    </row>
    <row r="60" spans="1:171" ht="20.100000000000001" customHeight="1" x14ac:dyDescent="0.25">
      <c r="A60" s="66" t="s">
        <v>37</v>
      </c>
      <c r="C60" s="66"/>
    </row>
    <row r="61" spans="1:171" ht="20.100000000000001" customHeight="1" x14ac:dyDescent="0.25">
      <c r="A61" s="54"/>
    </row>
    <row r="62" spans="1:171" ht="20.100000000000001" customHeight="1" x14ac:dyDescent="0.25">
      <c r="A62" s="54"/>
    </row>
    <row r="63" spans="1:171" x14ac:dyDescent="0.25">
      <c r="A63" s="54"/>
    </row>
    <row r="64" spans="1:17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</sheetData>
  <mergeCells count="58">
    <mergeCell ref="B16:C16"/>
    <mergeCell ref="A3:B3"/>
    <mergeCell ref="A4:B4"/>
    <mergeCell ref="A6:I6"/>
    <mergeCell ref="A7:A10"/>
    <mergeCell ref="B7:C8"/>
    <mergeCell ref="D7:D8"/>
    <mergeCell ref="E7:G7"/>
    <mergeCell ref="H7:I8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A31:C31"/>
    <mergeCell ref="A33:I33"/>
    <mergeCell ref="A34:A37"/>
    <mergeCell ref="B34:C36"/>
    <mergeCell ref="D34:D35"/>
    <mergeCell ref="E34:G34"/>
    <mergeCell ref="H34:I35"/>
    <mergeCell ref="B37:C37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6:C56"/>
    <mergeCell ref="B57:C57"/>
    <mergeCell ref="A58:C58"/>
    <mergeCell ref="B50:C50"/>
    <mergeCell ref="B51:C51"/>
    <mergeCell ref="B52:C52"/>
    <mergeCell ref="B53:C53"/>
    <mergeCell ref="B54:C54"/>
    <mergeCell ref="B55:C55"/>
  </mergeCells>
  <conditionalFormatting sqref="H11:H30">
    <cfRule type="cellIs" dxfId="31" priority="4" operator="equal">
      <formula>0</formula>
    </cfRule>
  </conditionalFormatting>
  <conditionalFormatting sqref="D31:H32">
    <cfRule type="cellIs" dxfId="30" priority="3" operator="equal">
      <formula>0</formula>
    </cfRule>
  </conditionalFormatting>
  <conditionalFormatting sqref="H38:H57">
    <cfRule type="cellIs" dxfId="29" priority="2" operator="equal">
      <formula>0</formula>
    </cfRule>
  </conditionalFormatting>
  <conditionalFormatting sqref="D58:H58">
    <cfRule type="cellIs" dxfId="28" priority="1" operator="equal">
      <formula>0</formula>
    </cfRule>
  </conditionalFormatting>
  <pageMargins left="0.98425196850393704" right="0.59055118110236227" top="0.78740157480314965" bottom="0.78740157480314965" header="0.39370078740157483" footer="0.39370078740157483"/>
  <pageSetup paperSize="9" scale="56" orientation="portrait" r:id="rId1"/>
  <headerFooter>
    <oddHeader>&amp;L&amp;"Arial,Standard"&amp;10
Formblatt B: Erhebung der Stationsstandorte</oddHeader>
    <oddFooter>&amp;R&amp;"Arial,Standard"&amp;10Seite &amp;P / &amp;N</oddFooter>
  </headerFooter>
  <rowBreaks count="1" manualBreakCount="1">
    <brk id="61" max="16383" man="1"/>
  </rowBreaks>
  <ignoredErrors>
    <ignoredError sqref="H11 H38" formulaRange="1"/>
    <ignoredError sqref="B10:G10 B37:G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A372"/>
    <pageSetUpPr fitToPage="1"/>
  </sheetPr>
  <dimension ref="A1:FO82"/>
  <sheetViews>
    <sheetView showGridLines="0" view="pageLayout" zoomScale="70" zoomScaleNormal="100" zoomScaleSheetLayoutView="70" zoomScalePageLayoutView="70" workbookViewId="0">
      <selection activeCell="C4" sqref="C4"/>
    </sheetView>
  </sheetViews>
  <sheetFormatPr baseColWidth="10" defaultColWidth="0" defaultRowHeight="15" x14ac:dyDescent="0.25"/>
  <cols>
    <col min="1" max="1" width="3.5703125" style="32" customWidth="1"/>
    <col min="2" max="2" width="14.7109375" style="54" customWidth="1"/>
    <col min="3" max="3" width="35.140625" style="54" customWidth="1"/>
    <col min="4" max="4" width="12.5703125" style="54" customWidth="1"/>
    <col min="5" max="6" width="16.28515625" style="54" customWidth="1"/>
    <col min="7" max="8" width="16.28515625" style="65" customWidth="1"/>
    <col min="9" max="9" width="20.28515625" style="65" customWidth="1"/>
    <col min="10" max="10" width="23" style="32" customWidth="1"/>
    <col min="11" max="171" width="5" style="32" customWidth="1"/>
    <col min="172" max="16384" width="0" style="32" hidden="1"/>
  </cols>
  <sheetData>
    <row r="1" spans="1:9" ht="16.5" customHeight="1" thickBot="1" x14ac:dyDescent="0.3">
      <c r="A1" s="29"/>
      <c r="B1" s="30"/>
      <c r="C1" s="30"/>
      <c r="D1" s="30"/>
      <c r="E1" s="30"/>
      <c r="F1" s="30"/>
      <c r="G1" s="31"/>
      <c r="H1" s="31"/>
      <c r="I1" s="31"/>
    </row>
    <row r="2" spans="1:9" ht="20.100000000000001" customHeight="1" thickBot="1" x14ac:dyDescent="0.3">
      <c r="A2" s="33" t="s">
        <v>309</v>
      </c>
      <c r="B2" s="33"/>
      <c r="C2" s="34"/>
      <c r="D2" s="34"/>
      <c r="E2" s="34"/>
      <c r="F2" s="34"/>
      <c r="G2" s="34"/>
      <c r="H2" s="34"/>
      <c r="I2" s="35"/>
    </row>
    <row r="3" spans="1:9" ht="20.100000000000001" customHeight="1" x14ac:dyDescent="0.25">
      <c r="A3" s="296" t="s">
        <v>322</v>
      </c>
      <c r="B3" s="297"/>
      <c r="C3" s="67" t="s">
        <v>345</v>
      </c>
      <c r="D3" s="36"/>
      <c r="E3" s="37" t="s">
        <v>21</v>
      </c>
      <c r="F3" s="68" t="s">
        <v>38</v>
      </c>
      <c r="G3" s="37"/>
      <c r="H3" s="38" t="s">
        <v>22</v>
      </c>
      <c r="I3" s="69" t="s">
        <v>61</v>
      </c>
    </row>
    <row r="4" spans="1:9" ht="20.100000000000001" customHeight="1" x14ac:dyDescent="0.25">
      <c r="A4" s="298" t="s">
        <v>323</v>
      </c>
      <c r="B4" s="299"/>
      <c r="C4" s="70" t="s">
        <v>330</v>
      </c>
      <c r="D4" s="36"/>
      <c r="E4" s="37"/>
      <c r="F4" s="36"/>
      <c r="G4" s="32"/>
      <c r="H4" s="32"/>
      <c r="I4" s="39"/>
    </row>
    <row r="5" spans="1:9" ht="5.25" customHeight="1" x14ac:dyDescent="0.25">
      <c r="A5" s="40"/>
      <c r="B5" s="41"/>
      <c r="C5" s="36"/>
      <c r="D5" s="36"/>
      <c r="E5" s="36"/>
      <c r="F5" s="36"/>
      <c r="G5" s="36"/>
      <c r="H5" s="36"/>
      <c r="I5" s="42"/>
    </row>
    <row r="6" spans="1:9" ht="20.100000000000001" customHeight="1" x14ac:dyDescent="0.25">
      <c r="A6" s="300" t="s">
        <v>326</v>
      </c>
      <c r="B6" s="301"/>
      <c r="C6" s="301"/>
      <c r="D6" s="301"/>
      <c r="E6" s="301"/>
      <c r="F6" s="301"/>
      <c r="G6" s="301"/>
      <c r="H6" s="301"/>
      <c r="I6" s="302"/>
    </row>
    <row r="7" spans="1:9" ht="20.100000000000001" customHeight="1" x14ac:dyDescent="0.25">
      <c r="A7" s="284"/>
      <c r="B7" s="275" t="s">
        <v>23</v>
      </c>
      <c r="C7" s="276"/>
      <c r="D7" s="291" t="s">
        <v>24</v>
      </c>
      <c r="E7" s="291" t="s">
        <v>25</v>
      </c>
      <c r="F7" s="291"/>
      <c r="G7" s="291"/>
      <c r="H7" s="292" t="s">
        <v>26</v>
      </c>
      <c r="I7" s="293"/>
    </row>
    <row r="8" spans="1:9" ht="20.100000000000001" customHeight="1" x14ac:dyDescent="0.25">
      <c r="A8" s="284"/>
      <c r="B8" s="277"/>
      <c r="C8" s="278"/>
      <c r="D8" s="303"/>
      <c r="E8" s="43" t="s">
        <v>27</v>
      </c>
      <c r="F8" s="45" t="s">
        <v>51</v>
      </c>
      <c r="G8" s="45" t="s">
        <v>52</v>
      </c>
      <c r="H8" s="294"/>
      <c r="I8" s="295"/>
    </row>
    <row r="9" spans="1:9" ht="20.100000000000001" customHeight="1" x14ac:dyDescent="0.25">
      <c r="A9" s="284"/>
      <c r="B9" s="71"/>
      <c r="C9" s="72"/>
      <c r="D9" s="44" t="s">
        <v>28</v>
      </c>
      <c r="E9" s="44" t="s">
        <v>28</v>
      </c>
      <c r="F9" s="44" t="s">
        <v>28</v>
      </c>
      <c r="G9" s="44" t="s">
        <v>28</v>
      </c>
      <c r="H9" s="44" t="s">
        <v>29</v>
      </c>
      <c r="I9" s="46" t="s">
        <v>30</v>
      </c>
    </row>
    <row r="10" spans="1:9" ht="20.100000000000001" customHeight="1" x14ac:dyDescent="0.25">
      <c r="A10" s="284"/>
      <c r="B10" s="271" t="s">
        <v>31</v>
      </c>
      <c r="C10" s="272"/>
      <c r="D10" s="47" t="s">
        <v>32</v>
      </c>
      <c r="E10" s="47" t="s">
        <v>33</v>
      </c>
      <c r="F10" s="47" t="s">
        <v>34</v>
      </c>
      <c r="G10" s="47" t="s">
        <v>35</v>
      </c>
      <c r="H10" s="48" t="s">
        <v>56</v>
      </c>
      <c r="I10" s="49" t="s">
        <v>57</v>
      </c>
    </row>
    <row r="11" spans="1:9" ht="20.100000000000001" customHeight="1" x14ac:dyDescent="0.25">
      <c r="A11" s="50">
        <v>1</v>
      </c>
      <c r="B11" s="267" t="s">
        <v>45</v>
      </c>
      <c r="C11" s="268"/>
      <c r="D11" s="51">
        <v>10</v>
      </c>
      <c r="E11" s="51">
        <v>6</v>
      </c>
      <c r="F11" s="51">
        <v>2</v>
      </c>
      <c r="G11" s="51">
        <v>3</v>
      </c>
      <c r="H11" s="52">
        <f t="shared" ref="H11:H30" si="0">SUM(E11:G11)</f>
        <v>11</v>
      </c>
      <c r="I11" s="53">
        <f>IF(D11,H11/D11," ")</f>
        <v>1.1000000000000001</v>
      </c>
    </row>
    <row r="12" spans="1:9" ht="20.100000000000001" customHeight="1" x14ac:dyDescent="0.25">
      <c r="A12" s="50">
        <v>2</v>
      </c>
      <c r="B12" s="267" t="s">
        <v>53</v>
      </c>
      <c r="C12" s="268"/>
      <c r="D12" s="51">
        <v>14</v>
      </c>
      <c r="E12" s="51">
        <v>12</v>
      </c>
      <c r="F12" s="51" t="s">
        <v>50</v>
      </c>
      <c r="G12" s="51">
        <v>1</v>
      </c>
      <c r="H12" s="52">
        <f t="shared" si="0"/>
        <v>13</v>
      </c>
      <c r="I12" s="53">
        <f t="shared" ref="I12:I30" si="1">IF(D12,H12/D12," ")</f>
        <v>0.9285714285714286</v>
      </c>
    </row>
    <row r="13" spans="1:9" ht="20.100000000000001" customHeight="1" x14ac:dyDescent="0.25">
      <c r="A13" s="50">
        <v>3</v>
      </c>
      <c r="B13" s="267" t="s">
        <v>54</v>
      </c>
      <c r="C13" s="268"/>
      <c r="D13" s="51">
        <v>28</v>
      </c>
      <c r="E13" s="51">
        <v>30</v>
      </c>
      <c r="F13" s="51">
        <v>2</v>
      </c>
      <c r="G13" s="51" t="s">
        <v>50</v>
      </c>
      <c r="H13" s="52">
        <f t="shared" si="0"/>
        <v>32</v>
      </c>
      <c r="I13" s="53">
        <f t="shared" si="1"/>
        <v>1.1428571428571428</v>
      </c>
    </row>
    <row r="14" spans="1:9" ht="20.100000000000001" customHeight="1" x14ac:dyDescent="0.25">
      <c r="A14" s="50">
        <v>4</v>
      </c>
      <c r="B14" s="267" t="s">
        <v>55</v>
      </c>
      <c r="C14" s="268"/>
      <c r="D14" s="51">
        <v>8</v>
      </c>
      <c r="E14" s="51">
        <v>5</v>
      </c>
      <c r="F14" s="51" t="s">
        <v>50</v>
      </c>
      <c r="G14" s="51" t="s">
        <v>50</v>
      </c>
      <c r="H14" s="52">
        <f t="shared" si="0"/>
        <v>5</v>
      </c>
      <c r="I14" s="53">
        <f t="shared" si="1"/>
        <v>0.625</v>
      </c>
    </row>
    <row r="15" spans="1:9" ht="20.100000000000001" customHeight="1" x14ac:dyDescent="0.25">
      <c r="A15" s="50">
        <v>5</v>
      </c>
      <c r="B15" s="267" t="s">
        <v>40</v>
      </c>
      <c r="C15" s="268"/>
      <c r="D15" s="51">
        <v>39</v>
      </c>
      <c r="E15" s="51">
        <v>22</v>
      </c>
      <c r="F15" s="51" t="s">
        <v>50</v>
      </c>
      <c r="G15" s="51" t="s">
        <v>50</v>
      </c>
      <c r="H15" s="52">
        <f t="shared" si="0"/>
        <v>22</v>
      </c>
      <c r="I15" s="53">
        <f t="shared" si="1"/>
        <v>0.5641025641025641</v>
      </c>
    </row>
    <row r="16" spans="1:9" ht="20.100000000000001" customHeight="1" x14ac:dyDescent="0.25">
      <c r="A16" s="50">
        <v>6</v>
      </c>
      <c r="B16" s="267" t="s">
        <v>41</v>
      </c>
      <c r="C16" s="268"/>
      <c r="D16" s="51">
        <v>48</v>
      </c>
      <c r="E16" s="51">
        <v>21</v>
      </c>
      <c r="F16" s="51" t="s">
        <v>50</v>
      </c>
      <c r="G16" s="51" t="s">
        <v>50</v>
      </c>
      <c r="H16" s="52">
        <f t="shared" si="0"/>
        <v>21</v>
      </c>
      <c r="I16" s="53">
        <f t="shared" si="1"/>
        <v>0.4375</v>
      </c>
    </row>
    <row r="17" spans="1:171" ht="20.100000000000001" customHeight="1" x14ac:dyDescent="0.25">
      <c r="A17" s="50">
        <v>7</v>
      </c>
      <c r="B17" s="267" t="s">
        <v>42</v>
      </c>
      <c r="C17" s="268"/>
      <c r="D17" s="51">
        <v>35</v>
      </c>
      <c r="E17" s="51">
        <v>5</v>
      </c>
      <c r="F17" s="51" t="s">
        <v>50</v>
      </c>
      <c r="G17" s="51" t="s">
        <v>50</v>
      </c>
      <c r="H17" s="52">
        <f t="shared" si="0"/>
        <v>5</v>
      </c>
      <c r="I17" s="53">
        <f t="shared" si="1"/>
        <v>0.14285714285714285</v>
      </c>
    </row>
    <row r="18" spans="1:171" ht="20.100000000000001" customHeight="1" x14ac:dyDescent="0.25">
      <c r="A18" s="50">
        <v>8</v>
      </c>
      <c r="B18" s="267" t="s">
        <v>43</v>
      </c>
      <c r="C18" s="268"/>
      <c r="D18" s="51">
        <v>20</v>
      </c>
      <c r="E18" s="51">
        <v>11</v>
      </c>
      <c r="F18" s="51" t="s">
        <v>50</v>
      </c>
      <c r="G18" s="51" t="s">
        <v>50</v>
      </c>
      <c r="H18" s="52">
        <f t="shared" si="0"/>
        <v>11</v>
      </c>
      <c r="I18" s="53">
        <f t="shared" si="1"/>
        <v>0.55000000000000004</v>
      </c>
    </row>
    <row r="19" spans="1:171" ht="20.100000000000001" customHeight="1" x14ac:dyDescent="0.25">
      <c r="A19" s="50">
        <v>9</v>
      </c>
      <c r="B19" s="267" t="s">
        <v>44</v>
      </c>
      <c r="C19" s="268"/>
      <c r="D19" s="51">
        <v>10</v>
      </c>
      <c r="E19" s="51">
        <v>9</v>
      </c>
      <c r="F19" s="51" t="s">
        <v>50</v>
      </c>
      <c r="G19" s="51" t="s">
        <v>50</v>
      </c>
      <c r="H19" s="52">
        <f t="shared" si="0"/>
        <v>9</v>
      </c>
      <c r="I19" s="53">
        <f t="shared" si="1"/>
        <v>0.9</v>
      </c>
    </row>
    <row r="20" spans="1:171" ht="20.100000000000001" customHeight="1" x14ac:dyDescent="0.25">
      <c r="A20" s="50">
        <v>10</v>
      </c>
      <c r="B20" s="267" t="s">
        <v>46</v>
      </c>
      <c r="C20" s="268"/>
      <c r="D20" s="51">
        <v>11</v>
      </c>
      <c r="E20" s="51">
        <v>8</v>
      </c>
      <c r="F20" s="51" t="s">
        <v>50</v>
      </c>
      <c r="G20" s="51" t="s">
        <v>50</v>
      </c>
      <c r="H20" s="52">
        <f t="shared" si="0"/>
        <v>8</v>
      </c>
      <c r="I20" s="53">
        <f t="shared" si="1"/>
        <v>0.72727272727272729</v>
      </c>
    </row>
    <row r="21" spans="1:171" ht="20.100000000000001" customHeight="1" x14ac:dyDescent="0.25">
      <c r="A21" s="50">
        <v>11</v>
      </c>
      <c r="B21" s="267" t="s">
        <v>47</v>
      </c>
      <c r="C21" s="268"/>
      <c r="D21" s="51">
        <v>16</v>
      </c>
      <c r="E21" s="51">
        <v>15</v>
      </c>
      <c r="F21" s="51" t="s">
        <v>50</v>
      </c>
      <c r="G21" s="51">
        <v>2</v>
      </c>
      <c r="H21" s="52">
        <f t="shared" si="0"/>
        <v>17</v>
      </c>
      <c r="I21" s="53">
        <f t="shared" si="1"/>
        <v>1.0625</v>
      </c>
    </row>
    <row r="22" spans="1:171" ht="20.100000000000001" customHeight="1" x14ac:dyDescent="0.25">
      <c r="A22" s="50">
        <v>12</v>
      </c>
      <c r="B22" s="267" t="s">
        <v>48</v>
      </c>
      <c r="C22" s="268"/>
      <c r="D22" s="51">
        <v>26</v>
      </c>
      <c r="E22" s="51">
        <v>41</v>
      </c>
      <c r="F22" s="51" t="s">
        <v>50</v>
      </c>
      <c r="G22" s="51">
        <v>5</v>
      </c>
      <c r="H22" s="52">
        <f t="shared" si="0"/>
        <v>46</v>
      </c>
      <c r="I22" s="53">
        <f t="shared" si="1"/>
        <v>1.7692307692307692</v>
      </c>
    </row>
    <row r="23" spans="1:171" ht="20.100000000000001" customHeight="1" x14ac:dyDescent="0.25">
      <c r="A23" s="50">
        <v>13</v>
      </c>
      <c r="B23" s="267" t="s">
        <v>49</v>
      </c>
      <c r="C23" s="268"/>
      <c r="D23" s="51">
        <v>64</v>
      </c>
      <c r="E23" s="51">
        <v>60</v>
      </c>
      <c r="F23" s="51" t="s">
        <v>50</v>
      </c>
      <c r="G23" s="51">
        <v>2</v>
      </c>
      <c r="H23" s="52">
        <f t="shared" si="0"/>
        <v>62</v>
      </c>
      <c r="I23" s="53">
        <f t="shared" si="1"/>
        <v>0.96875</v>
      </c>
    </row>
    <row r="24" spans="1:171" s="54" customFormat="1" ht="20.100000000000001" customHeight="1" x14ac:dyDescent="0.25">
      <c r="A24" s="50">
        <v>14</v>
      </c>
      <c r="B24" s="269"/>
      <c r="C24" s="270"/>
      <c r="D24" s="51"/>
      <c r="E24" s="51"/>
      <c r="F24" s="51"/>
      <c r="G24" s="51"/>
      <c r="H24" s="52">
        <f t="shared" si="0"/>
        <v>0</v>
      </c>
      <c r="I24" s="53" t="str">
        <f t="shared" si="1"/>
        <v xml:space="preserve"> 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</row>
    <row r="25" spans="1:171" s="54" customFormat="1" ht="20.100000000000001" customHeight="1" x14ac:dyDescent="0.25">
      <c r="A25" s="50">
        <v>15</v>
      </c>
      <c r="B25" s="269"/>
      <c r="C25" s="270"/>
      <c r="D25" s="51"/>
      <c r="E25" s="51"/>
      <c r="F25" s="51"/>
      <c r="G25" s="51"/>
      <c r="H25" s="52">
        <f t="shared" si="0"/>
        <v>0</v>
      </c>
      <c r="I25" s="53" t="str">
        <f t="shared" si="1"/>
        <v xml:space="preserve"> 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</row>
    <row r="26" spans="1:171" s="54" customFormat="1" ht="20.100000000000001" customHeight="1" x14ac:dyDescent="0.25">
      <c r="A26" s="50">
        <v>16</v>
      </c>
      <c r="B26" s="269"/>
      <c r="C26" s="270"/>
      <c r="D26" s="51"/>
      <c r="E26" s="51"/>
      <c r="F26" s="51"/>
      <c r="G26" s="51"/>
      <c r="H26" s="52">
        <f t="shared" si="0"/>
        <v>0</v>
      </c>
      <c r="I26" s="53" t="str">
        <f t="shared" si="1"/>
        <v xml:space="preserve"> 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</row>
    <row r="27" spans="1:171" s="54" customFormat="1" ht="20.100000000000001" customHeight="1" x14ac:dyDescent="0.25">
      <c r="A27" s="50">
        <v>17</v>
      </c>
      <c r="B27" s="269"/>
      <c r="C27" s="270"/>
      <c r="D27" s="51"/>
      <c r="E27" s="51"/>
      <c r="F27" s="51"/>
      <c r="G27" s="51"/>
      <c r="H27" s="52">
        <f t="shared" si="0"/>
        <v>0</v>
      </c>
      <c r="I27" s="53" t="str">
        <f t="shared" si="1"/>
        <v xml:space="preserve"> 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</row>
    <row r="28" spans="1:171" s="54" customFormat="1" ht="20.100000000000001" customHeight="1" x14ac:dyDescent="0.25">
      <c r="A28" s="50">
        <v>18</v>
      </c>
      <c r="B28" s="269"/>
      <c r="C28" s="270"/>
      <c r="D28" s="51"/>
      <c r="E28" s="51"/>
      <c r="F28" s="51"/>
      <c r="G28" s="51"/>
      <c r="H28" s="52">
        <f t="shared" si="0"/>
        <v>0</v>
      </c>
      <c r="I28" s="53" t="str">
        <f t="shared" si="1"/>
        <v xml:space="preserve"> 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</row>
    <row r="29" spans="1:171" s="54" customFormat="1" ht="20.100000000000001" customHeight="1" x14ac:dyDescent="0.25">
      <c r="A29" s="50">
        <v>19</v>
      </c>
      <c r="B29" s="269"/>
      <c r="C29" s="270"/>
      <c r="D29" s="51"/>
      <c r="E29" s="51"/>
      <c r="F29" s="51"/>
      <c r="G29" s="51"/>
      <c r="H29" s="52">
        <f t="shared" si="0"/>
        <v>0</v>
      </c>
      <c r="I29" s="53" t="str">
        <f t="shared" si="1"/>
        <v xml:space="preserve"> 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</row>
    <row r="30" spans="1:171" s="54" customFormat="1" ht="20.100000000000001" customHeight="1" thickBot="1" x14ac:dyDescent="0.3">
      <c r="A30" s="50">
        <v>20</v>
      </c>
      <c r="B30" s="269"/>
      <c r="C30" s="270"/>
      <c r="D30" s="51"/>
      <c r="E30" s="51"/>
      <c r="F30" s="51"/>
      <c r="G30" s="51"/>
      <c r="H30" s="52">
        <f t="shared" si="0"/>
        <v>0</v>
      </c>
      <c r="I30" s="53" t="str">
        <f t="shared" si="1"/>
        <v xml:space="preserve"> 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</row>
    <row r="31" spans="1:171" s="54" customFormat="1" ht="20.100000000000001" customHeight="1" thickTop="1" x14ac:dyDescent="0.25">
      <c r="A31" s="279" t="s">
        <v>36</v>
      </c>
      <c r="B31" s="280"/>
      <c r="C31" s="280"/>
      <c r="D31" s="55">
        <f>SUM(D11:D30)</f>
        <v>329</v>
      </c>
      <c r="E31" s="55">
        <f>SUM(E11:E30)</f>
        <v>245</v>
      </c>
      <c r="F31" s="55">
        <f>SUM(F11:F30)</f>
        <v>4</v>
      </c>
      <c r="G31" s="55">
        <f>SUM(G11:G30)</f>
        <v>13</v>
      </c>
      <c r="H31" s="55">
        <f>SUM(H11:H30)</f>
        <v>262</v>
      </c>
      <c r="I31" s="56">
        <f>IF(D31,H31/D31," ")</f>
        <v>0.79635258358662619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</row>
    <row r="32" spans="1:171" s="54" customFormat="1" ht="20.100000000000001" customHeight="1" x14ac:dyDescent="0.25">
      <c r="A32" s="57"/>
      <c r="B32" s="58"/>
      <c r="C32" s="58"/>
      <c r="D32" s="59"/>
      <c r="E32" s="59"/>
      <c r="F32" s="59"/>
      <c r="G32" s="59"/>
      <c r="H32" s="59"/>
      <c r="I32" s="6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</row>
    <row r="33" spans="1:171" s="54" customFormat="1" ht="20.100000000000001" customHeight="1" x14ac:dyDescent="0.25">
      <c r="A33" s="281" t="s">
        <v>325</v>
      </c>
      <c r="B33" s="282"/>
      <c r="C33" s="282"/>
      <c r="D33" s="282"/>
      <c r="E33" s="282"/>
      <c r="F33" s="282"/>
      <c r="G33" s="282"/>
      <c r="H33" s="282"/>
      <c r="I33" s="28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</row>
    <row r="34" spans="1:171" s="54" customFormat="1" ht="20.100000000000001" customHeight="1" x14ac:dyDescent="0.25">
      <c r="A34" s="284"/>
      <c r="B34" s="285" t="s">
        <v>23</v>
      </c>
      <c r="C34" s="286"/>
      <c r="D34" s="291" t="s">
        <v>24</v>
      </c>
      <c r="E34" s="291" t="s">
        <v>25</v>
      </c>
      <c r="F34" s="291"/>
      <c r="G34" s="291"/>
      <c r="H34" s="292" t="s">
        <v>26</v>
      </c>
      <c r="I34" s="293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</row>
    <row r="35" spans="1:171" s="54" customFormat="1" ht="20.100000000000001" customHeight="1" x14ac:dyDescent="0.25">
      <c r="A35" s="284"/>
      <c r="B35" s="287"/>
      <c r="C35" s="288"/>
      <c r="D35" s="291"/>
      <c r="E35" s="44" t="s">
        <v>27</v>
      </c>
      <c r="F35" s="61" t="s">
        <v>51</v>
      </c>
      <c r="G35" s="61" t="s">
        <v>52</v>
      </c>
      <c r="H35" s="294"/>
      <c r="I35" s="295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</row>
    <row r="36" spans="1:171" s="54" customFormat="1" ht="20.100000000000001" customHeight="1" x14ac:dyDescent="0.25">
      <c r="A36" s="284"/>
      <c r="B36" s="289"/>
      <c r="C36" s="290"/>
      <c r="D36" s="62" t="s">
        <v>28</v>
      </c>
      <c r="E36" s="62" t="s">
        <v>28</v>
      </c>
      <c r="F36" s="62" t="s">
        <v>28</v>
      </c>
      <c r="G36" s="62" t="s">
        <v>28</v>
      </c>
      <c r="H36" s="44" t="s">
        <v>29</v>
      </c>
      <c r="I36" s="46" t="s">
        <v>30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</row>
    <row r="37" spans="1:171" s="54" customFormat="1" ht="20.100000000000001" customHeight="1" x14ac:dyDescent="0.25">
      <c r="A37" s="284"/>
      <c r="B37" s="271" t="s">
        <v>31</v>
      </c>
      <c r="C37" s="272"/>
      <c r="D37" s="47" t="s">
        <v>32</v>
      </c>
      <c r="E37" s="47" t="s">
        <v>33</v>
      </c>
      <c r="F37" s="47" t="s">
        <v>34</v>
      </c>
      <c r="G37" s="47" t="s">
        <v>35</v>
      </c>
      <c r="H37" s="48" t="s">
        <v>56</v>
      </c>
      <c r="I37" s="49" t="s">
        <v>57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</row>
    <row r="38" spans="1:171" s="54" customFormat="1" ht="20.100000000000001" customHeight="1" x14ac:dyDescent="0.25">
      <c r="A38" s="50">
        <v>1</v>
      </c>
      <c r="B38" s="267" t="s">
        <v>45</v>
      </c>
      <c r="C38" s="268"/>
      <c r="D38" s="51">
        <v>10</v>
      </c>
      <c r="E38" s="51">
        <v>9</v>
      </c>
      <c r="F38" s="51">
        <v>2</v>
      </c>
      <c r="G38" s="51">
        <v>3</v>
      </c>
      <c r="H38" s="52">
        <f t="shared" ref="H38:H57" si="2">SUM(E38:G38)</f>
        <v>14</v>
      </c>
      <c r="I38" s="53">
        <f>IF(D38,H38/D38," ")</f>
        <v>1.4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</row>
    <row r="39" spans="1:171" s="54" customFormat="1" ht="20.100000000000001" customHeight="1" x14ac:dyDescent="0.25">
      <c r="A39" s="50">
        <v>2</v>
      </c>
      <c r="B39" s="267" t="s">
        <v>53</v>
      </c>
      <c r="C39" s="268"/>
      <c r="D39" s="51">
        <v>14</v>
      </c>
      <c r="E39" s="51">
        <v>14</v>
      </c>
      <c r="F39" s="51" t="s">
        <v>50</v>
      </c>
      <c r="G39" s="51">
        <v>1</v>
      </c>
      <c r="H39" s="52">
        <f t="shared" si="2"/>
        <v>15</v>
      </c>
      <c r="I39" s="53">
        <f t="shared" ref="I39:I57" si="3">IF(D39,H39/D39," ")</f>
        <v>1.0714285714285714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</row>
    <row r="40" spans="1:171" s="54" customFormat="1" ht="20.100000000000001" customHeight="1" x14ac:dyDescent="0.25">
      <c r="A40" s="50">
        <v>3</v>
      </c>
      <c r="B40" s="267" t="s">
        <v>54</v>
      </c>
      <c r="C40" s="268"/>
      <c r="D40" s="51">
        <v>28</v>
      </c>
      <c r="E40" s="51">
        <v>30</v>
      </c>
      <c r="F40" s="51">
        <v>2</v>
      </c>
      <c r="G40" s="51" t="s">
        <v>50</v>
      </c>
      <c r="H40" s="52">
        <f t="shared" si="2"/>
        <v>32</v>
      </c>
      <c r="I40" s="53">
        <f t="shared" si="3"/>
        <v>1.1428571428571428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</row>
    <row r="41" spans="1:171" s="54" customFormat="1" ht="20.100000000000001" customHeight="1" x14ac:dyDescent="0.25">
      <c r="A41" s="50">
        <v>4</v>
      </c>
      <c r="B41" s="267" t="s">
        <v>55</v>
      </c>
      <c r="C41" s="268"/>
      <c r="D41" s="51">
        <v>8</v>
      </c>
      <c r="E41" s="51">
        <v>5</v>
      </c>
      <c r="F41" s="51" t="s">
        <v>50</v>
      </c>
      <c r="G41" s="51" t="s">
        <v>50</v>
      </c>
      <c r="H41" s="52">
        <f t="shared" si="2"/>
        <v>5</v>
      </c>
      <c r="I41" s="53">
        <f t="shared" si="3"/>
        <v>0.625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</row>
    <row r="42" spans="1:171" s="54" customFormat="1" ht="20.100000000000001" customHeight="1" x14ac:dyDescent="0.25">
      <c r="A42" s="50">
        <v>5</v>
      </c>
      <c r="B42" s="267" t="s">
        <v>40</v>
      </c>
      <c r="C42" s="268"/>
      <c r="D42" s="51">
        <v>39</v>
      </c>
      <c r="E42" s="51">
        <v>28</v>
      </c>
      <c r="F42" s="51" t="s">
        <v>50</v>
      </c>
      <c r="G42" s="51" t="s">
        <v>50</v>
      </c>
      <c r="H42" s="52">
        <f t="shared" si="2"/>
        <v>28</v>
      </c>
      <c r="I42" s="53">
        <f t="shared" si="3"/>
        <v>0.71794871794871795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</row>
    <row r="43" spans="1:171" s="54" customFormat="1" ht="20.100000000000001" customHeight="1" x14ac:dyDescent="0.25">
      <c r="A43" s="50">
        <v>6</v>
      </c>
      <c r="B43" s="267" t="s">
        <v>41</v>
      </c>
      <c r="C43" s="268"/>
      <c r="D43" s="51">
        <v>48</v>
      </c>
      <c r="E43" s="51">
        <v>29</v>
      </c>
      <c r="F43" s="51" t="s">
        <v>50</v>
      </c>
      <c r="G43" s="51" t="s">
        <v>50</v>
      </c>
      <c r="H43" s="52">
        <f t="shared" si="2"/>
        <v>29</v>
      </c>
      <c r="I43" s="53">
        <f t="shared" si="3"/>
        <v>0.60416666666666663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</row>
    <row r="44" spans="1:171" s="54" customFormat="1" ht="20.100000000000001" customHeight="1" x14ac:dyDescent="0.25">
      <c r="A44" s="50">
        <v>7</v>
      </c>
      <c r="B44" s="267" t="s">
        <v>42</v>
      </c>
      <c r="C44" s="268"/>
      <c r="D44" s="51">
        <v>35</v>
      </c>
      <c r="E44" s="51">
        <v>6</v>
      </c>
      <c r="F44" s="51" t="s">
        <v>50</v>
      </c>
      <c r="G44" s="51" t="s">
        <v>50</v>
      </c>
      <c r="H44" s="52">
        <f t="shared" si="2"/>
        <v>6</v>
      </c>
      <c r="I44" s="53">
        <f t="shared" si="3"/>
        <v>0.17142857142857143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</row>
    <row r="45" spans="1:171" s="54" customFormat="1" ht="20.100000000000001" customHeight="1" x14ac:dyDescent="0.25">
      <c r="A45" s="50">
        <v>8</v>
      </c>
      <c r="B45" s="267" t="s">
        <v>43</v>
      </c>
      <c r="C45" s="268"/>
      <c r="D45" s="51">
        <v>20</v>
      </c>
      <c r="E45" s="51">
        <v>13</v>
      </c>
      <c r="F45" s="51" t="s">
        <v>50</v>
      </c>
      <c r="G45" s="51" t="s">
        <v>50</v>
      </c>
      <c r="H45" s="52">
        <f t="shared" si="2"/>
        <v>13</v>
      </c>
      <c r="I45" s="53">
        <f t="shared" si="3"/>
        <v>0.65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</row>
    <row r="46" spans="1:171" s="54" customFormat="1" ht="20.100000000000001" customHeight="1" x14ac:dyDescent="0.25">
      <c r="A46" s="50">
        <v>9</v>
      </c>
      <c r="B46" s="267" t="s">
        <v>44</v>
      </c>
      <c r="C46" s="268"/>
      <c r="D46" s="51">
        <v>10</v>
      </c>
      <c r="E46" s="51">
        <v>11</v>
      </c>
      <c r="F46" s="51" t="s">
        <v>50</v>
      </c>
      <c r="G46" s="51" t="s">
        <v>50</v>
      </c>
      <c r="H46" s="52">
        <f t="shared" si="2"/>
        <v>11</v>
      </c>
      <c r="I46" s="53">
        <f t="shared" si="3"/>
        <v>1.1000000000000001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</row>
    <row r="47" spans="1:171" s="54" customFormat="1" ht="20.100000000000001" customHeight="1" x14ac:dyDescent="0.25">
      <c r="A47" s="50">
        <v>10</v>
      </c>
      <c r="B47" s="267" t="s">
        <v>46</v>
      </c>
      <c r="C47" s="268"/>
      <c r="D47" s="51">
        <v>11</v>
      </c>
      <c r="E47" s="51">
        <v>10</v>
      </c>
      <c r="F47" s="51" t="s">
        <v>50</v>
      </c>
      <c r="G47" s="51" t="s">
        <v>50</v>
      </c>
      <c r="H47" s="52">
        <f t="shared" si="2"/>
        <v>10</v>
      </c>
      <c r="I47" s="53">
        <f t="shared" si="3"/>
        <v>0.90909090909090906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</row>
    <row r="48" spans="1:171" s="54" customFormat="1" ht="20.100000000000001" customHeight="1" x14ac:dyDescent="0.25">
      <c r="A48" s="50">
        <v>11</v>
      </c>
      <c r="B48" s="267" t="s">
        <v>47</v>
      </c>
      <c r="C48" s="268"/>
      <c r="D48" s="51">
        <v>16</v>
      </c>
      <c r="E48" s="51">
        <v>15</v>
      </c>
      <c r="F48" s="51" t="s">
        <v>50</v>
      </c>
      <c r="G48" s="51">
        <v>2</v>
      </c>
      <c r="H48" s="52">
        <f t="shared" si="2"/>
        <v>17</v>
      </c>
      <c r="I48" s="53">
        <f t="shared" si="3"/>
        <v>1.0625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</row>
    <row r="49" spans="1:171" s="54" customFormat="1" ht="20.100000000000001" customHeight="1" x14ac:dyDescent="0.25">
      <c r="A49" s="50">
        <v>12</v>
      </c>
      <c r="B49" s="267" t="s">
        <v>48</v>
      </c>
      <c r="C49" s="268"/>
      <c r="D49" s="51">
        <v>26</v>
      </c>
      <c r="E49" s="51">
        <v>38</v>
      </c>
      <c r="F49" s="51" t="s">
        <v>50</v>
      </c>
      <c r="G49" s="51">
        <v>5</v>
      </c>
      <c r="H49" s="52">
        <f t="shared" si="2"/>
        <v>43</v>
      </c>
      <c r="I49" s="53">
        <f t="shared" si="3"/>
        <v>1.6538461538461537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</row>
    <row r="50" spans="1:171" s="54" customFormat="1" ht="20.100000000000001" customHeight="1" x14ac:dyDescent="0.25">
      <c r="A50" s="50">
        <v>13</v>
      </c>
      <c r="B50" s="267" t="s">
        <v>49</v>
      </c>
      <c r="C50" s="268"/>
      <c r="D50" s="51">
        <v>64</v>
      </c>
      <c r="E50" s="51">
        <v>32</v>
      </c>
      <c r="F50" s="51" t="s">
        <v>50</v>
      </c>
      <c r="G50" s="51">
        <v>3</v>
      </c>
      <c r="H50" s="52">
        <f t="shared" si="2"/>
        <v>35</v>
      </c>
      <c r="I50" s="53">
        <f t="shared" si="3"/>
        <v>0.546875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</row>
    <row r="51" spans="1:171" s="54" customFormat="1" ht="20.100000000000001" customHeight="1" x14ac:dyDescent="0.25">
      <c r="A51" s="50">
        <v>14</v>
      </c>
      <c r="B51" s="269"/>
      <c r="C51" s="270"/>
      <c r="D51" s="51"/>
      <c r="E51" s="51"/>
      <c r="F51" s="51"/>
      <c r="G51" s="51"/>
      <c r="H51" s="52">
        <f t="shared" si="2"/>
        <v>0</v>
      </c>
      <c r="I51" s="53" t="str">
        <f t="shared" si="3"/>
        <v xml:space="preserve"> 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</row>
    <row r="52" spans="1:171" s="54" customFormat="1" ht="20.100000000000001" customHeight="1" x14ac:dyDescent="0.25">
      <c r="A52" s="50">
        <v>15</v>
      </c>
      <c r="B52" s="269"/>
      <c r="C52" s="270"/>
      <c r="D52" s="51"/>
      <c r="E52" s="51"/>
      <c r="F52" s="51"/>
      <c r="G52" s="51"/>
      <c r="H52" s="52">
        <f t="shared" si="2"/>
        <v>0</v>
      </c>
      <c r="I52" s="53" t="str">
        <f t="shared" si="3"/>
        <v xml:space="preserve"> 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</row>
    <row r="53" spans="1:171" s="54" customFormat="1" ht="20.100000000000001" customHeight="1" x14ac:dyDescent="0.25">
      <c r="A53" s="50">
        <v>16</v>
      </c>
      <c r="B53" s="269"/>
      <c r="C53" s="270"/>
      <c r="D53" s="51"/>
      <c r="E53" s="51"/>
      <c r="F53" s="51"/>
      <c r="G53" s="51"/>
      <c r="H53" s="52">
        <f t="shared" si="2"/>
        <v>0</v>
      </c>
      <c r="I53" s="53" t="str">
        <f t="shared" si="3"/>
        <v xml:space="preserve"> 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</row>
    <row r="54" spans="1:171" s="54" customFormat="1" ht="20.100000000000001" customHeight="1" x14ac:dyDescent="0.25">
      <c r="A54" s="50">
        <v>17</v>
      </c>
      <c r="B54" s="269"/>
      <c r="C54" s="270"/>
      <c r="D54" s="51"/>
      <c r="E54" s="51"/>
      <c r="F54" s="51"/>
      <c r="G54" s="51"/>
      <c r="H54" s="52">
        <f t="shared" si="2"/>
        <v>0</v>
      </c>
      <c r="I54" s="53" t="str">
        <f t="shared" si="3"/>
        <v xml:space="preserve"> 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</row>
    <row r="55" spans="1:171" s="54" customFormat="1" ht="20.100000000000001" customHeight="1" x14ac:dyDescent="0.25">
      <c r="A55" s="50">
        <v>18</v>
      </c>
      <c r="B55" s="269"/>
      <c r="C55" s="270"/>
      <c r="D55" s="51"/>
      <c r="E55" s="51"/>
      <c r="F55" s="51"/>
      <c r="G55" s="51"/>
      <c r="H55" s="52">
        <f t="shared" si="2"/>
        <v>0</v>
      </c>
      <c r="I55" s="53" t="str">
        <f t="shared" si="3"/>
        <v xml:space="preserve"> 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</row>
    <row r="56" spans="1:171" s="54" customFormat="1" ht="20.100000000000001" customHeight="1" x14ac:dyDescent="0.25">
      <c r="A56" s="50">
        <v>19</v>
      </c>
      <c r="B56" s="269"/>
      <c r="C56" s="270"/>
      <c r="D56" s="51"/>
      <c r="E56" s="51"/>
      <c r="F56" s="51"/>
      <c r="G56" s="51"/>
      <c r="H56" s="52">
        <f t="shared" si="2"/>
        <v>0</v>
      </c>
      <c r="I56" s="53" t="str">
        <f t="shared" si="3"/>
        <v xml:space="preserve"> 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</row>
    <row r="57" spans="1:171" s="54" customFormat="1" ht="20.100000000000001" customHeight="1" thickBot="1" x14ac:dyDescent="0.3">
      <c r="A57" s="50">
        <v>20</v>
      </c>
      <c r="B57" s="269"/>
      <c r="C57" s="270"/>
      <c r="D57" s="51"/>
      <c r="E57" s="51"/>
      <c r="F57" s="51"/>
      <c r="G57" s="51"/>
      <c r="H57" s="52">
        <f t="shared" si="2"/>
        <v>0</v>
      </c>
      <c r="I57" s="53" t="str">
        <f t="shared" si="3"/>
        <v xml:space="preserve"> 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</row>
    <row r="58" spans="1:171" ht="20.100000000000001" customHeight="1" thickTop="1" thickBot="1" x14ac:dyDescent="0.3">
      <c r="A58" s="273" t="s">
        <v>36</v>
      </c>
      <c r="B58" s="274"/>
      <c r="C58" s="274"/>
      <c r="D58" s="63">
        <f>SUM(D38:D57)</f>
        <v>329</v>
      </c>
      <c r="E58" s="63">
        <f>SUM(E38:E57)</f>
        <v>240</v>
      </c>
      <c r="F58" s="63">
        <f>SUM(F38:F57)</f>
        <v>4</v>
      </c>
      <c r="G58" s="63">
        <f>SUM(G38:G57)</f>
        <v>14</v>
      </c>
      <c r="H58" s="63">
        <f>SUM(H38:H57)</f>
        <v>258</v>
      </c>
      <c r="I58" s="64">
        <f>IF(D58,H58/D58," ")</f>
        <v>0.78419452887537999</v>
      </c>
    </row>
    <row r="59" spans="1:171" ht="9.9499999999999993" customHeight="1" x14ac:dyDescent="0.25">
      <c r="A59" s="54"/>
    </row>
    <row r="60" spans="1:171" ht="20.100000000000001" customHeight="1" x14ac:dyDescent="0.25">
      <c r="A60" s="66" t="s">
        <v>37</v>
      </c>
      <c r="C60" s="66"/>
    </row>
    <row r="61" spans="1:171" ht="20.100000000000001" customHeight="1" x14ac:dyDescent="0.25">
      <c r="A61" s="54"/>
    </row>
    <row r="62" spans="1:171" ht="20.100000000000001" customHeight="1" x14ac:dyDescent="0.25">
      <c r="A62" s="54"/>
    </row>
    <row r="63" spans="1:171" x14ac:dyDescent="0.25">
      <c r="A63" s="54"/>
    </row>
    <row r="64" spans="1:17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</sheetData>
  <mergeCells count="58">
    <mergeCell ref="B16:C16"/>
    <mergeCell ref="A3:B3"/>
    <mergeCell ref="A4:B4"/>
    <mergeCell ref="A6:I6"/>
    <mergeCell ref="A7:A10"/>
    <mergeCell ref="B7:C8"/>
    <mergeCell ref="D7:D8"/>
    <mergeCell ref="E7:G7"/>
    <mergeCell ref="H7:I8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A31:C31"/>
    <mergeCell ref="A33:I33"/>
    <mergeCell ref="A34:A37"/>
    <mergeCell ref="B34:C36"/>
    <mergeCell ref="D34:D35"/>
    <mergeCell ref="E34:G34"/>
    <mergeCell ref="H34:I35"/>
    <mergeCell ref="B37:C37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6:C56"/>
    <mergeCell ref="B57:C57"/>
    <mergeCell ref="A58:C58"/>
    <mergeCell ref="B50:C50"/>
    <mergeCell ref="B51:C51"/>
    <mergeCell ref="B52:C52"/>
    <mergeCell ref="B53:C53"/>
    <mergeCell ref="B54:C54"/>
    <mergeCell ref="B55:C55"/>
  </mergeCells>
  <conditionalFormatting sqref="H11:H30">
    <cfRule type="cellIs" dxfId="27" priority="4" operator="equal">
      <formula>0</formula>
    </cfRule>
  </conditionalFormatting>
  <conditionalFormatting sqref="D31:H32">
    <cfRule type="cellIs" dxfId="26" priority="3" operator="equal">
      <formula>0</formula>
    </cfRule>
  </conditionalFormatting>
  <conditionalFormatting sqref="H38:H57">
    <cfRule type="cellIs" dxfId="25" priority="2" operator="equal">
      <formula>0</formula>
    </cfRule>
  </conditionalFormatting>
  <conditionalFormatting sqref="D58:H58">
    <cfRule type="cellIs" dxfId="24" priority="1" operator="equal">
      <formula>0</formula>
    </cfRule>
  </conditionalFormatting>
  <pageMargins left="0.98425196850393704" right="0.59055118110236227" top="0.78740157480314965" bottom="0.78740157480314965" header="0.39370078740157483" footer="0.39370078740157483"/>
  <pageSetup paperSize="9" scale="56" orientation="portrait" r:id="rId1"/>
  <headerFooter>
    <oddHeader>&amp;L&amp;"Arial,Standard"&amp;10
Formblatt B: Erhebung der Stationsstandorte</oddHeader>
    <oddFooter>&amp;R&amp;"Arial,Standard"&amp;10Seite &amp;P / &amp;N</oddFooter>
  </headerFooter>
  <rowBreaks count="1" manualBreakCount="1">
    <brk id="61" max="16383" man="1"/>
  </rowBreaks>
  <ignoredErrors>
    <ignoredError sqref="H38 H11" formulaRange="1"/>
    <ignoredError sqref="B37:G37 B10:G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A372"/>
    <pageSetUpPr fitToPage="1"/>
  </sheetPr>
  <dimension ref="A1:FO82"/>
  <sheetViews>
    <sheetView showGridLines="0" view="pageLayout" zoomScale="70" zoomScaleNormal="100" zoomScaleSheetLayoutView="70" zoomScalePageLayoutView="70" workbookViewId="0">
      <selection activeCell="C4" sqref="C4"/>
    </sheetView>
  </sheetViews>
  <sheetFormatPr baseColWidth="10" defaultColWidth="0" defaultRowHeight="15" x14ac:dyDescent="0.25"/>
  <cols>
    <col min="1" max="1" width="3.5703125" style="32" customWidth="1"/>
    <col min="2" max="2" width="14.7109375" style="54" customWidth="1"/>
    <col min="3" max="3" width="35.140625" style="54" customWidth="1"/>
    <col min="4" max="4" width="12.5703125" style="54" customWidth="1"/>
    <col min="5" max="6" width="16.28515625" style="54" customWidth="1"/>
    <col min="7" max="8" width="16.28515625" style="65" customWidth="1"/>
    <col min="9" max="9" width="20.28515625" style="65" customWidth="1"/>
    <col min="10" max="10" width="23" style="32" customWidth="1"/>
    <col min="11" max="171" width="5" style="32" customWidth="1"/>
    <col min="172" max="16384" width="0" style="32" hidden="1"/>
  </cols>
  <sheetData>
    <row r="1" spans="1:9" ht="16.5" customHeight="1" thickBot="1" x14ac:dyDescent="0.3">
      <c r="A1" s="29"/>
      <c r="B1" s="30"/>
      <c r="C1" s="30"/>
      <c r="D1" s="30"/>
      <c r="E1" s="30"/>
      <c r="F1" s="30"/>
      <c r="G1" s="31"/>
      <c r="H1" s="31"/>
      <c r="I1" s="31"/>
    </row>
    <row r="2" spans="1:9" ht="20.100000000000001" customHeight="1" thickBot="1" x14ac:dyDescent="0.3">
      <c r="A2" s="33" t="s">
        <v>309</v>
      </c>
      <c r="B2" s="33"/>
      <c r="C2" s="34"/>
      <c r="D2" s="34"/>
      <c r="E2" s="34"/>
      <c r="F2" s="34"/>
      <c r="G2" s="34"/>
      <c r="H2" s="34"/>
      <c r="I2" s="35"/>
    </row>
    <row r="3" spans="1:9" ht="20.100000000000001" customHeight="1" x14ac:dyDescent="0.25">
      <c r="A3" s="296" t="s">
        <v>322</v>
      </c>
      <c r="B3" s="297"/>
      <c r="C3" s="67" t="s">
        <v>346</v>
      </c>
      <c r="D3" s="36"/>
      <c r="E3" s="37" t="s">
        <v>21</v>
      </c>
      <c r="F3" s="68" t="s">
        <v>38</v>
      </c>
      <c r="G3" s="37"/>
      <c r="H3" s="38" t="s">
        <v>22</v>
      </c>
      <c r="I3" s="69" t="s">
        <v>333</v>
      </c>
    </row>
    <row r="4" spans="1:9" ht="20.100000000000001" customHeight="1" x14ac:dyDescent="0.25">
      <c r="A4" s="298" t="s">
        <v>323</v>
      </c>
      <c r="B4" s="299"/>
      <c r="C4" s="70" t="s">
        <v>334</v>
      </c>
      <c r="D4" s="36"/>
      <c r="E4" s="37"/>
      <c r="F4" s="36"/>
      <c r="G4" s="32"/>
      <c r="H4" s="32"/>
      <c r="I4" s="39"/>
    </row>
    <row r="5" spans="1:9" ht="5.25" customHeight="1" x14ac:dyDescent="0.25">
      <c r="A5" s="40"/>
      <c r="B5" s="41"/>
      <c r="C5" s="36"/>
      <c r="D5" s="36"/>
      <c r="E5" s="36"/>
      <c r="F5" s="36"/>
      <c r="G5" s="36"/>
      <c r="H5" s="36"/>
      <c r="I5" s="42"/>
    </row>
    <row r="6" spans="1:9" ht="20.100000000000001" customHeight="1" x14ac:dyDescent="0.25">
      <c r="A6" s="300" t="s">
        <v>326</v>
      </c>
      <c r="B6" s="301"/>
      <c r="C6" s="301"/>
      <c r="D6" s="301"/>
      <c r="E6" s="301"/>
      <c r="F6" s="301"/>
      <c r="G6" s="301"/>
      <c r="H6" s="301"/>
      <c r="I6" s="302"/>
    </row>
    <row r="7" spans="1:9" ht="20.100000000000001" customHeight="1" x14ac:dyDescent="0.25">
      <c r="A7" s="284"/>
      <c r="B7" s="275" t="s">
        <v>23</v>
      </c>
      <c r="C7" s="276"/>
      <c r="D7" s="291" t="s">
        <v>24</v>
      </c>
      <c r="E7" s="291" t="s">
        <v>25</v>
      </c>
      <c r="F7" s="291"/>
      <c r="G7" s="291"/>
      <c r="H7" s="292" t="s">
        <v>26</v>
      </c>
      <c r="I7" s="293"/>
    </row>
    <row r="8" spans="1:9" ht="20.100000000000001" customHeight="1" x14ac:dyDescent="0.25">
      <c r="A8" s="284"/>
      <c r="B8" s="277"/>
      <c r="C8" s="278"/>
      <c r="D8" s="303"/>
      <c r="E8" s="43" t="s">
        <v>27</v>
      </c>
      <c r="F8" s="45" t="s">
        <v>51</v>
      </c>
      <c r="G8" s="45" t="s">
        <v>52</v>
      </c>
      <c r="H8" s="294"/>
      <c r="I8" s="295"/>
    </row>
    <row r="9" spans="1:9" ht="20.100000000000001" customHeight="1" x14ac:dyDescent="0.25">
      <c r="A9" s="284"/>
      <c r="B9" s="71"/>
      <c r="C9" s="72"/>
      <c r="D9" s="44" t="s">
        <v>28</v>
      </c>
      <c r="E9" s="44" t="s">
        <v>28</v>
      </c>
      <c r="F9" s="44" t="s">
        <v>28</v>
      </c>
      <c r="G9" s="44" t="s">
        <v>28</v>
      </c>
      <c r="H9" s="44" t="s">
        <v>29</v>
      </c>
      <c r="I9" s="46" t="s">
        <v>30</v>
      </c>
    </row>
    <row r="10" spans="1:9" ht="20.100000000000001" customHeight="1" x14ac:dyDescent="0.25">
      <c r="A10" s="284"/>
      <c r="B10" s="271" t="s">
        <v>31</v>
      </c>
      <c r="C10" s="272"/>
      <c r="D10" s="47" t="s">
        <v>32</v>
      </c>
      <c r="E10" s="47" t="s">
        <v>33</v>
      </c>
      <c r="F10" s="47" t="s">
        <v>34</v>
      </c>
      <c r="G10" s="47" t="s">
        <v>35</v>
      </c>
      <c r="H10" s="48" t="s">
        <v>56</v>
      </c>
      <c r="I10" s="49" t="s">
        <v>57</v>
      </c>
    </row>
    <row r="11" spans="1:9" ht="20.100000000000001" customHeight="1" x14ac:dyDescent="0.25">
      <c r="A11" s="50">
        <v>1</v>
      </c>
      <c r="B11" s="267" t="s">
        <v>45</v>
      </c>
      <c r="C11" s="268"/>
      <c r="D11" s="51">
        <v>10</v>
      </c>
      <c r="E11" s="51">
        <v>6</v>
      </c>
      <c r="F11" s="51">
        <v>2</v>
      </c>
      <c r="G11" s="51">
        <v>3</v>
      </c>
      <c r="H11" s="52">
        <f t="shared" ref="H11:H30" si="0">SUM(E11:G11)</f>
        <v>11</v>
      </c>
      <c r="I11" s="53">
        <f>IF(D11,H11/D11," ")</f>
        <v>1.1000000000000001</v>
      </c>
    </row>
    <row r="12" spans="1:9" ht="20.100000000000001" customHeight="1" x14ac:dyDescent="0.25">
      <c r="A12" s="50">
        <v>2</v>
      </c>
      <c r="B12" s="267" t="s">
        <v>53</v>
      </c>
      <c r="C12" s="268"/>
      <c r="D12" s="51">
        <v>14</v>
      </c>
      <c r="E12" s="51">
        <v>15</v>
      </c>
      <c r="F12" s="51" t="s">
        <v>50</v>
      </c>
      <c r="G12" s="51">
        <v>1</v>
      </c>
      <c r="H12" s="52">
        <f t="shared" si="0"/>
        <v>16</v>
      </c>
      <c r="I12" s="53">
        <f t="shared" ref="I12:I30" si="1">IF(D12,H12/D12," ")</f>
        <v>1.1428571428571428</v>
      </c>
    </row>
    <row r="13" spans="1:9" ht="20.100000000000001" customHeight="1" x14ac:dyDescent="0.25">
      <c r="A13" s="50">
        <v>3</v>
      </c>
      <c r="B13" s="267" t="s">
        <v>54</v>
      </c>
      <c r="C13" s="268"/>
      <c r="D13" s="51">
        <v>28</v>
      </c>
      <c r="E13" s="51">
        <v>30</v>
      </c>
      <c r="F13" s="51">
        <v>1</v>
      </c>
      <c r="G13" s="51" t="s">
        <v>50</v>
      </c>
      <c r="H13" s="52">
        <f t="shared" si="0"/>
        <v>31</v>
      </c>
      <c r="I13" s="53">
        <f t="shared" si="1"/>
        <v>1.1071428571428572</v>
      </c>
    </row>
    <row r="14" spans="1:9" ht="20.100000000000001" customHeight="1" x14ac:dyDescent="0.25">
      <c r="A14" s="50">
        <v>4</v>
      </c>
      <c r="B14" s="267" t="s">
        <v>55</v>
      </c>
      <c r="C14" s="268"/>
      <c r="D14" s="51">
        <v>8</v>
      </c>
      <c r="E14" s="51">
        <v>5</v>
      </c>
      <c r="F14" s="51" t="s">
        <v>50</v>
      </c>
      <c r="G14" s="51" t="s">
        <v>50</v>
      </c>
      <c r="H14" s="52">
        <f t="shared" si="0"/>
        <v>5</v>
      </c>
      <c r="I14" s="53">
        <f t="shared" si="1"/>
        <v>0.625</v>
      </c>
    </row>
    <row r="15" spans="1:9" ht="20.100000000000001" customHeight="1" x14ac:dyDescent="0.25">
      <c r="A15" s="50">
        <v>5</v>
      </c>
      <c r="B15" s="267" t="s">
        <v>40</v>
      </c>
      <c r="C15" s="268"/>
      <c r="D15" s="51">
        <v>39</v>
      </c>
      <c r="E15" s="51">
        <v>24</v>
      </c>
      <c r="F15" s="51" t="s">
        <v>50</v>
      </c>
      <c r="G15" s="51" t="s">
        <v>50</v>
      </c>
      <c r="H15" s="52">
        <f t="shared" si="0"/>
        <v>24</v>
      </c>
      <c r="I15" s="53">
        <f t="shared" si="1"/>
        <v>0.61538461538461542</v>
      </c>
    </row>
    <row r="16" spans="1:9" ht="20.100000000000001" customHeight="1" x14ac:dyDescent="0.25">
      <c r="A16" s="50">
        <v>6</v>
      </c>
      <c r="B16" s="267" t="s">
        <v>41</v>
      </c>
      <c r="C16" s="268"/>
      <c r="D16" s="51">
        <v>48</v>
      </c>
      <c r="E16" s="51">
        <v>29</v>
      </c>
      <c r="F16" s="51" t="s">
        <v>50</v>
      </c>
      <c r="G16" s="51" t="s">
        <v>50</v>
      </c>
      <c r="H16" s="52">
        <f t="shared" si="0"/>
        <v>29</v>
      </c>
      <c r="I16" s="53">
        <f t="shared" si="1"/>
        <v>0.60416666666666663</v>
      </c>
    </row>
    <row r="17" spans="1:171" ht="20.100000000000001" customHeight="1" x14ac:dyDescent="0.25">
      <c r="A17" s="50">
        <v>7</v>
      </c>
      <c r="B17" s="267" t="s">
        <v>42</v>
      </c>
      <c r="C17" s="268"/>
      <c r="D17" s="51">
        <v>35</v>
      </c>
      <c r="E17" s="51">
        <v>6</v>
      </c>
      <c r="F17" s="51" t="s">
        <v>50</v>
      </c>
      <c r="G17" s="51" t="s">
        <v>50</v>
      </c>
      <c r="H17" s="52">
        <f t="shared" si="0"/>
        <v>6</v>
      </c>
      <c r="I17" s="53">
        <f t="shared" si="1"/>
        <v>0.17142857142857143</v>
      </c>
    </row>
    <row r="18" spans="1:171" ht="20.100000000000001" customHeight="1" x14ac:dyDescent="0.25">
      <c r="A18" s="50">
        <v>8</v>
      </c>
      <c r="B18" s="267" t="s">
        <v>43</v>
      </c>
      <c r="C18" s="268"/>
      <c r="D18" s="51">
        <v>20</v>
      </c>
      <c r="E18" s="51">
        <v>7</v>
      </c>
      <c r="F18" s="51" t="s">
        <v>50</v>
      </c>
      <c r="G18" s="51" t="s">
        <v>50</v>
      </c>
      <c r="H18" s="52">
        <f t="shared" si="0"/>
        <v>7</v>
      </c>
      <c r="I18" s="53">
        <f t="shared" si="1"/>
        <v>0.35</v>
      </c>
    </row>
    <row r="19" spans="1:171" ht="20.100000000000001" customHeight="1" x14ac:dyDescent="0.25">
      <c r="A19" s="50">
        <v>9</v>
      </c>
      <c r="B19" s="267" t="s">
        <v>44</v>
      </c>
      <c r="C19" s="268"/>
      <c r="D19" s="51">
        <v>10</v>
      </c>
      <c r="E19" s="51">
        <v>8</v>
      </c>
      <c r="F19" s="51" t="s">
        <v>50</v>
      </c>
      <c r="G19" s="51">
        <v>2</v>
      </c>
      <c r="H19" s="52">
        <f t="shared" si="0"/>
        <v>10</v>
      </c>
      <c r="I19" s="53">
        <f t="shared" si="1"/>
        <v>1</v>
      </c>
    </row>
    <row r="20" spans="1:171" ht="20.100000000000001" customHeight="1" x14ac:dyDescent="0.25">
      <c r="A20" s="50">
        <v>10</v>
      </c>
      <c r="B20" s="267" t="s">
        <v>46</v>
      </c>
      <c r="C20" s="268"/>
      <c r="D20" s="51">
        <v>11</v>
      </c>
      <c r="E20" s="51">
        <v>16</v>
      </c>
      <c r="F20" s="51" t="s">
        <v>50</v>
      </c>
      <c r="G20" s="51" t="s">
        <v>50</v>
      </c>
      <c r="H20" s="52">
        <f t="shared" si="0"/>
        <v>16</v>
      </c>
      <c r="I20" s="53">
        <f t="shared" si="1"/>
        <v>1.4545454545454546</v>
      </c>
    </row>
    <row r="21" spans="1:171" ht="20.100000000000001" customHeight="1" x14ac:dyDescent="0.25">
      <c r="A21" s="50">
        <v>11</v>
      </c>
      <c r="B21" s="267" t="s">
        <v>47</v>
      </c>
      <c r="C21" s="268"/>
      <c r="D21" s="51">
        <v>16</v>
      </c>
      <c r="E21" s="51">
        <v>11</v>
      </c>
      <c r="F21" s="51" t="s">
        <v>50</v>
      </c>
      <c r="G21" s="51">
        <v>6</v>
      </c>
      <c r="H21" s="52">
        <f t="shared" si="0"/>
        <v>17</v>
      </c>
      <c r="I21" s="53">
        <f t="shared" si="1"/>
        <v>1.0625</v>
      </c>
    </row>
    <row r="22" spans="1:171" ht="20.100000000000001" customHeight="1" x14ac:dyDescent="0.25">
      <c r="A22" s="50">
        <v>12</v>
      </c>
      <c r="B22" s="267" t="s">
        <v>48</v>
      </c>
      <c r="C22" s="268"/>
      <c r="D22" s="51">
        <v>26</v>
      </c>
      <c r="E22" s="51">
        <v>41</v>
      </c>
      <c r="F22" s="51" t="s">
        <v>50</v>
      </c>
      <c r="G22" s="51">
        <v>5</v>
      </c>
      <c r="H22" s="52">
        <f t="shared" si="0"/>
        <v>46</v>
      </c>
      <c r="I22" s="53">
        <f t="shared" si="1"/>
        <v>1.7692307692307692</v>
      </c>
    </row>
    <row r="23" spans="1:171" ht="20.100000000000001" customHeight="1" x14ac:dyDescent="0.25">
      <c r="A23" s="50">
        <v>13</v>
      </c>
      <c r="B23" s="267" t="s">
        <v>49</v>
      </c>
      <c r="C23" s="268"/>
      <c r="D23" s="51">
        <v>64</v>
      </c>
      <c r="E23" s="51">
        <v>35</v>
      </c>
      <c r="F23" s="51" t="s">
        <v>50</v>
      </c>
      <c r="G23" s="51">
        <v>3</v>
      </c>
      <c r="H23" s="52">
        <f t="shared" si="0"/>
        <v>38</v>
      </c>
      <c r="I23" s="53">
        <f t="shared" si="1"/>
        <v>0.59375</v>
      </c>
    </row>
    <row r="24" spans="1:171" s="54" customFormat="1" ht="20.100000000000001" customHeight="1" x14ac:dyDescent="0.25">
      <c r="A24" s="50">
        <v>14</v>
      </c>
      <c r="B24" s="269"/>
      <c r="C24" s="270"/>
      <c r="D24" s="51"/>
      <c r="E24" s="51"/>
      <c r="F24" s="51"/>
      <c r="G24" s="51"/>
      <c r="H24" s="52">
        <f t="shared" si="0"/>
        <v>0</v>
      </c>
      <c r="I24" s="53" t="str">
        <f t="shared" si="1"/>
        <v xml:space="preserve"> 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</row>
    <row r="25" spans="1:171" s="54" customFormat="1" ht="20.100000000000001" customHeight="1" x14ac:dyDescent="0.25">
      <c r="A25" s="50">
        <v>15</v>
      </c>
      <c r="B25" s="269"/>
      <c r="C25" s="270"/>
      <c r="D25" s="51"/>
      <c r="E25" s="51"/>
      <c r="F25" s="51"/>
      <c r="G25" s="51"/>
      <c r="H25" s="52">
        <f t="shared" si="0"/>
        <v>0</v>
      </c>
      <c r="I25" s="53" t="str">
        <f t="shared" si="1"/>
        <v xml:space="preserve"> 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</row>
    <row r="26" spans="1:171" s="54" customFormat="1" ht="20.100000000000001" customHeight="1" x14ac:dyDescent="0.25">
      <c r="A26" s="50">
        <v>16</v>
      </c>
      <c r="B26" s="269"/>
      <c r="C26" s="270"/>
      <c r="D26" s="51"/>
      <c r="E26" s="51"/>
      <c r="F26" s="51"/>
      <c r="G26" s="51"/>
      <c r="H26" s="52">
        <f t="shared" si="0"/>
        <v>0</v>
      </c>
      <c r="I26" s="53" t="str">
        <f t="shared" si="1"/>
        <v xml:space="preserve"> 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</row>
    <row r="27" spans="1:171" s="54" customFormat="1" ht="20.100000000000001" customHeight="1" x14ac:dyDescent="0.25">
      <c r="A27" s="50">
        <v>17</v>
      </c>
      <c r="B27" s="269"/>
      <c r="C27" s="270"/>
      <c r="D27" s="51"/>
      <c r="E27" s="51"/>
      <c r="F27" s="51"/>
      <c r="G27" s="51"/>
      <c r="H27" s="52">
        <f t="shared" si="0"/>
        <v>0</v>
      </c>
      <c r="I27" s="53" t="str">
        <f t="shared" si="1"/>
        <v xml:space="preserve"> 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</row>
    <row r="28" spans="1:171" s="54" customFormat="1" ht="20.100000000000001" customHeight="1" x14ac:dyDescent="0.25">
      <c r="A28" s="50">
        <v>18</v>
      </c>
      <c r="B28" s="269"/>
      <c r="C28" s="270"/>
      <c r="D28" s="51"/>
      <c r="E28" s="51"/>
      <c r="F28" s="51"/>
      <c r="G28" s="51"/>
      <c r="H28" s="52">
        <f t="shared" si="0"/>
        <v>0</v>
      </c>
      <c r="I28" s="53" t="str">
        <f t="shared" si="1"/>
        <v xml:space="preserve"> 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</row>
    <row r="29" spans="1:171" s="54" customFormat="1" ht="20.100000000000001" customHeight="1" x14ac:dyDescent="0.25">
      <c r="A29" s="50">
        <v>19</v>
      </c>
      <c r="B29" s="269"/>
      <c r="C29" s="270"/>
      <c r="D29" s="51"/>
      <c r="E29" s="51"/>
      <c r="F29" s="51"/>
      <c r="G29" s="51"/>
      <c r="H29" s="52">
        <f t="shared" si="0"/>
        <v>0</v>
      </c>
      <c r="I29" s="53" t="str">
        <f t="shared" si="1"/>
        <v xml:space="preserve"> 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</row>
    <row r="30" spans="1:171" s="54" customFormat="1" ht="20.100000000000001" customHeight="1" thickBot="1" x14ac:dyDescent="0.3">
      <c r="A30" s="50">
        <v>20</v>
      </c>
      <c r="B30" s="269"/>
      <c r="C30" s="270"/>
      <c r="D30" s="51"/>
      <c r="E30" s="51"/>
      <c r="F30" s="51"/>
      <c r="G30" s="51"/>
      <c r="H30" s="52">
        <f t="shared" si="0"/>
        <v>0</v>
      </c>
      <c r="I30" s="53" t="str">
        <f t="shared" si="1"/>
        <v xml:space="preserve"> 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</row>
    <row r="31" spans="1:171" s="54" customFormat="1" ht="20.100000000000001" customHeight="1" thickTop="1" x14ac:dyDescent="0.25">
      <c r="A31" s="279" t="s">
        <v>36</v>
      </c>
      <c r="B31" s="280"/>
      <c r="C31" s="280"/>
      <c r="D31" s="55">
        <f>SUM(D11:D30)</f>
        <v>329</v>
      </c>
      <c r="E31" s="55">
        <f>SUM(E11:E30)</f>
        <v>233</v>
      </c>
      <c r="F31" s="55">
        <f>SUM(F11:F30)</f>
        <v>3</v>
      </c>
      <c r="G31" s="55">
        <f>SUM(G11:G30)</f>
        <v>20</v>
      </c>
      <c r="H31" s="55">
        <f>SUM(H11:H30)</f>
        <v>256</v>
      </c>
      <c r="I31" s="56">
        <f>IF(D31,H31/D31," ")</f>
        <v>0.77811550151975684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</row>
    <row r="32" spans="1:171" s="54" customFormat="1" ht="20.100000000000001" customHeight="1" x14ac:dyDescent="0.25">
      <c r="A32" s="57"/>
      <c r="B32" s="58"/>
      <c r="C32" s="58"/>
      <c r="D32" s="59"/>
      <c r="E32" s="59"/>
      <c r="F32" s="59"/>
      <c r="G32" s="59"/>
      <c r="H32" s="59"/>
      <c r="I32" s="6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</row>
    <row r="33" spans="1:171" s="54" customFormat="1" ht="20.100000000000001" customHeight="1" x14ac:dyDescent="0.25">
      <c r="A33" s="281" t="s">
        <v>325</v>
      </c>
      <c r="B33" s="282"/>
      <c r="C33" s="282"/>
      <c r="D33" s="282"/>
      <c r="E33" s="282"/>
      <c r="F33" s="282"/>
      <c r="G33" s="282"/>
      <c r="H33" s="282"/>
      <c r="I33" s="28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</row>
    <row r="34" spans="1:171" s="54" customFormat="1" ht="20.100000000000001" customHeight="1" x14ac:dyDescent="0.25">
      <c r="A34" s="284"/>
      <c r="B34" s="285" t="s">
        <v>23</v>
      </c>
      <c r="C34" s="286"/>
      <c r="D34" s="291" t="s">
        <v>24</v>
      </c>
      <c r="E34" s="291" t="s">
        <v>25</v>
      </c>
      <c r="F34" s="291"/>
      <c r="G34" s="291"/>
      <c r="H34" s="292" t="s">
        <v>26</v>
      </c>
      <c r="I34" s="293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</row>
    <row r="35" spans="1:171" s="54" customFormat="1" ht="20.100000000000001" customHeight="1" x14ac:dyDescent="0.25">
      <c r="A35" s="284"/>
      <c r="B35" s="287"/>
      <c r="C35" s="288"/>
      <c r="D35" s="291"/>
      <c r="E35" s="44" t="s">
        <v>27</v>
      </c>
      <c r="F35" s="61" t="s">
        <v>51</v>
      </c>
      <c r="G35" s="61" t="s">
        <v>52</v>
      </c>
      <c r="H35" s="294"/>
      <c r="I35" s="295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</row>
    <row r="36" spans="1:171" s="54" customFormat="1" ht="20.100000000000001" customHeight="1" x14ac:dyDescent="0.25">
      <c r="A36" s="284"/>
      <c r="B36" s="289"/>
      <c r="C36" s="290"/>
      <c r="D36" s="62" t="s">
        <v>28</v>
      </c>
      <c r="E36" s="62" t="s">
        <v>28</v>
      </c>
      <c r="F36" s="62" t="s">
        <v>28</v>
      </c>
      <c r="G36" s="62" t="s">
        <v>28</v>
      </c>
      <c r="H36" s="44" t="s">
        <v>29</v>
      </c>
      <c r="I36" s="46" t="s">
        <v>30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</row>
    <row r="37" spans="1:171" s="54" customFormat="1" ht="20.100000000000001" customHeight="1" x14ac:dyDescent="0.25">
      <c r="A37" s="284"/>
      <c r="B37" s="271" t="s">
        <v>31</v>
      </c>
      <c r="C37" s="272"/>
      <c r="D37" s="47" t="s">
        <v>32</v>
      </c>
      <c r="E37" s="47" t="s">
        <v>33</v>
      </c>
      <c r="F37" s="47" t="s">
        <v>34</v>
      </c>
      <c r="G37" s="47" t="s">
        <v>35</v>
      </c>
      <c r="H37" s="48" t="s">
        <v>56</v>
      </c>
      <c r="I37" s="49" t="s">
        <v>57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</row>
    <row r="38" spans="1:171" s="54" customFormat="1" ht="20.100000000000001" customHeight="1" x14ac:dyDescent="0.25">
      <c r="A38" s="50">
        <v>1</v>
      </c>
      <c r="B38" s="267" t="s">
        <v>45</v>
      </c>
      <c r="C38" s="268"/>
      <c r="D38" s="51">
        <v>10</v>
      </c>
      <c r="E38" s="51">
        <v>8</v>
      </c>
      <c r="F38" s="51">
        <v>2</v>
      </c>
      <c r="G38" s="51">
        <v>3</v>
      </c>
      <c r="H38" s="52">
        <f t="shared" ref="H38:H57" si="2">SUM(E38:G38)</f>
        <v>13</v>
      </c>
      <c r="I38" s="53">
        <f>IF(D38,H38/D38," ")</f>
        <v>1.3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</row>
    <row r="39" spans="1:171" s="54" customFormat="1" ht="20.100000000000001" customHeight="1" x14ac:dyDescent="0.25">
      <c r="A39" s="50">
        <v>2</v>
      </c>
      <c r="B39" s="267" t="s">
        <v>53</v>
      </c>
      <c r="C39" s="268"/>
      <c r="D39" s="51">
        <v>14</v>
      </c>
      <c r="E39" s="51">
        <v>7</v>
      </c>
      <c r="F39" s="51" t="s">
        <v>50</v>
      </c>
      <c r="G39" s="51">
        <v>1</v>
      </c>
      <c r="H39" s="52">
        <f t="shared" si="2"/>
        <v>8</v>
      </c>
      <c r="I39" s="53">
        <f t="shared" ref="I39:I57" si="3">IF(D39,H39/D39," ")</f>
        <v>0.5714285714285714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</row>
    <row r="40" spans="1:171" s="54" customFormat="1" ht="20.100000000000001" customHeight="1" x14ac:dyDescent="0.25">
      <c r="A40" s="50">
        <v>3</v>
      </c>
      <c r="B40" s="267" t="s">
        <v>54</v>
      </c>
      <c r="C40" s="268"/>
      <c r="D40" s="51">
        <v>28</v>
      </c>
      <c r="E40" s="51">
        <v>27</v>
      </c>
      <c r="F40" s="51">
        <v>1</v>
      </c>
      <c r="G40" s="51" t="s">
        <v>50</v>
      </c>
      <c r="H40" s="52">
        <f t="shared" si="2"/>
        <v>28</v>
      </c>
      <c r="I40" s="53">
        <f t="shared" si="3"/>
        <v>1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</row>
    <row r="41" spans="1:171" s="54" customFormat="1" ht="20.100000000000001" customHeight="1" x14ac:dyDescent="0.25">
      <c r="A41" s="50">
        <v>4</v>
      </c>
      <c r="B41" s="267" t="s">
        <v>55</v>
      </c>
      <c r="C41" s="268"/>
      <c r="D41" s="51">
        <v>8</v>
      </c>
      <c r="E41" s="51">
        <v>4</v>
      </c>
      <c r="F41" s="51" t="s">
        <v>50</v>
      </c>
      <c r="G41" s="51" t="s">
        <v>50</v>
      </c>
      <c r="H41" s="52">
        <f t="shared" si="2"/>
        <v>4</v>
      </c>
      <c r="I41" s="53">
        <f t="shared" si="3"/>
        <v>0.5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</row>
    <row r="42" spans="1:171" s="54" customFormat="1" ht="20.100000000000001" customHeight="1" x14ac:dyDescent="0.25">
      <c r="A42" s="50">
        <v>5</v>
      </c>
      <c r="B42" s="267" t="s">
        <v>40</v>
      </c>
      <c r="C42" s="268"/>
      <c r="D42" s="51">
        <v>39</v>
      </c>
      <c r="E42" s="51" t="s">
        <v>92</v>
      </c>
      <c r="F42" s="51" t="s">
        <v>50</v>
      </c>
      <c r="G42" s="51" t="s">
        <v>50</v>
      </c>
      <c r="H42" s="52">
        <f t="shared" si="2"/>
        <v>0</v>
      </c>
      <c r="I42" s="53">
        <f t="shared" si="3"/>
        <v>0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</row>
    <row r="43" spans="1:171" s="54" customFormat="1" ht="20.100000000000001" customHeight="1" x14ac:dyDescent="0.25">
      <c r="A43" s="50">
        <v>6</v>
      </c>
      <c r="B43" s="267" t="s">
        <v>41</v>
      </c>
      <c r="C43" s="268"/>
      <c r="D43" s="51">
        <v>48</v>
      </c>
      <c r="E43" s="51">
        <v>20</v>
      </c>
      <c r="F43" s="51" t="s">
        <v>50</v>
      </c>
      <c r="G43" s="51" t="s">
        <v>50</v>
      </c>
      <c r="H43" s="52">
        <f t="shared" si="2"/>
        <v>20</v>
      </c>
      <c r="I43" s="53">
        <f t="shared" si="3"/>
        <v>0.41666666666666669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</row>
    <row r="44" spans="1:171" s="54" customFormat="1" ht="20.100000000000001" customHeight="1" x14ac:dyDescent="0.25">
      <c r="A44" s="50">
        <v>7</v>
      </c>
      <c r="B44" s="267" t="s">
        <v>42</v>
      </c>
      <c r="C44" s="268"/>
      <c r="D44" s="51">
        <v>35</v>
      </c>
      <c r="E44" s="51">
        <v>3</v>
      </c>
      <c r="F44" s="51" t="s">
        <v>50</v>
      </c>
      <c r="G44" s="51" t="s">
        <v>50</v>
      </c>
      <c r="H44" s="52">
        <f t="shared" si="2"/>
        <v>3</v>
      </c>
      <c r="I44" s="53">
        <f t="shared" si="3"/>
        <v>8.5714285714285715E-2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</row>
    <row r="45" spans="1:171" s="54" customFormat="1" ht="20.100000000000001" customHeight="1" x14ac:dyDescent="0.25">
      <c r="A45" s="50">
        <v>8</v>
      </c>
      <c r="B45" s="267" t="s">
        <v>43</v>
      </c>
      <c r="C45" s="268"/>
      <c r="D45" s="51">
        <v>20</v>
      </c>
      <c r="E45" s="51">
        <v>12</v>
      </c>
      <c r="F45" s="51" t="s">
        <v>50</v>
      </c>
      <c r="G45" s="51" t="s">
        <v>50</v>
      </c>
      <c r="H45" s="52">
        <f t="shared" si="2"/>
        <v>12</v>
      </c>
      <c r="I45" s="53">
        <f t="shared" si="3"/>
        <v>0.6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</row>
    <row r="46" spans="1:171" s="54" customFormat="1" ht="20.100000000000001" customHeight="1" x14ac:dyDescent="0.25">
      <c r="A46" s="50">
        <v>9</v>
      </c>
      <c r="B46" s="267" t="s">
        <v>44</v>
      </c>
      <c r="C46" s="268"/>
      <c r="D46" s="51">
        <v>10</v>
      </c>
      <c r="E46" s="51">
        <v>5</v>
      </c>
      <c r="F46" s="51" t="s">
        <v>50</v>
      </c>
      <c r="G46" s="51">
        <v>2</v>
      </c>
      <c r="H46" s="52">
        <f t="shared" si="2"/>
        <v>7</v>
      </c>
      <c r="I46" s="53">
        <f t="shared" si="3"/>
        <v>0.7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</row>
    <row r="47" spans="1:171" s="54" customFormat="1" ht="20.100000000000001" customHeight="1" x14ac:dyDescent="0.25">
      <c r="A47" s="50">
        <v>10</v>
      </c>
      <c r="B47" s="267" t="s">
        <v>46</v>
      </c>
      <c r="C47" s="268"/>
      <c r="D47" s="51">
        <v>11</v>
      </c>
      <c r="E47" s="51">
        <v>18</v>
      </c>
      <c r="F47" s="51" t="s">
        <v>50</v>
      </c>
      <c r="G47" s="51" t="s">
        <v>50</v>
      </c>
      <c r="H47" s="52">
        <f t="shared" si="2"/>
        <v>18</v>
      </c>
      <c r="I47" s="53">
        <f t="shared" si="3"/>
        <v>1.6363636363636365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</row>
    <row r="48" spans="1:171" s="54" customFormat="1" ht="20.100000000000001" customHeight="1" x14ac:dyDescent="0.25">
      <c r="A48" s="50">
        <v>11</v>
      </c>
      <c r="B48" s="267" t="s">
        <v>47</v>
      </c>
      <c r="C48" s="268"/>
      <c r="D48" s="51">
        <v>16</v>
      </c>
      <c r="E48" s="51">
        <v>9</v>
      </c>
      <c r="F48" s="51" t="s">
        <v>50</v>
      </c>
      <c r="G48" s="51">
        <v>4</v>
      </c>
      <c r="H48" s="52">
        <f t="shared" si="2"/>
        <v>13</v>
      </c>
      <c r="I48" s="53">
        <f t="shared" si="3"/>
        <v>0.8125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</row>
    <row r="49" spans="1:171" s="54" customFormat="1" ht="20.100000000000001" customHeight="1" x14ac:dyDescent="0.25">
      <c r="A49" s="50">
        <v>12</v>
      </c>
      <c r="B49" s="267" t="s">
        <v>48</v>
      </c>
      <c r="C49" s="268"/>
      <c r="D49" s="51">
        <v>26</v>
      </c>
      <c r="E49" s="51">
        <v>43</v>
      </c>
      <c r="F49" s="51" t="s">
        <v>50</v>
      </c>
      <c r="G49" s="51">
        <v>5</v>
      </c>
      <c r="H49" s="52">
        <f t="shared" si="2"/>
        <v>48</v>
      </c>
      <c r="I49" s="53">
        <f t="shared" si="3"/>
        <v>1.8461538461538463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</row>
    <row r="50" spans="1:171" s="54" customFormat="1" ht="20.100000000000001" customHeight="1" x14ac:dyDescent="0.25">
      <c r="A50" s="50">
        <v>13</v>
      </c>
      <c r="B50" s="267" t="s">
        <v>49</v>
      </c>
      <c r="C50" s="268"/>
      <c r="D50" s="51">
        <v>64</v>
      </c>
      <c r="E50" s="51">
        <v>32</v>
      </c>
      <c r="F50" s="51" t="s">
        <v>50</v>
      </c>
      <c r="G50" s="51">
        <v>3</v>
      </c>
      <c r="H50" s="52">
        <f t="shared" si="2"/>
        <v>35</v>
      </c>
      <c r="I50" s="53">
        <f t="shared" si="3"/>
        <v>0.546875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</row>
    <row r="51" spans="1:171" s="54" customFormat="1" ht="20.100000000000001" customHeight="1" x14ac:dyDescent="0.25">
      <c r="A51" s="50">
        <v>14</v>
      </c>
      <c r="B51" s="269"/>
      <c r="C51" s="270"/>
      <c r="D51" s="51"/>
      <c r="E51" s="51"/>
      <c r="F51" s="51"/>
      <c r="G51" s="51"/>
      <c r="H51" s="52">
        <f t="shared" si="2"/>
        <v>0</v>
      </c>
      <c r="I51" s="53" t="str">
        <f t="shared" si="3"/>
        <v xml:space="preserve"> 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</row>
    <row r="52" spans="1:171" s="54" customFormat="1" ht="20.100000000000001" customHeight="1" x14ac:dyDescent="0.25">
      <c r="A52" s="50">
        <v>15</v>
      </c>
      <c r="B52" s="269"/>
      <c r="C52" s="270"/>
      <c r="D52" s="51"/>
      <c r="E52" s="51"/>
      <c r="F52" s="51"/>
      <c r="G52" s="51"/>
      <c r="H52" s="52">
        <f t="shared" si="2"/>
        <v>0</v>
      </c>
      <c r="I52" s="53" t="str">
        <f t="shared" si="3"/>
        <v xml:space="preserve"> 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</row>
    <row r="53" spans="1:171" s="54" customFormat="1" ht="20.100000000000001" customHeight="1" x14ac:dyDescent="0.25">
      <c r="A53" s="50">
        <v>16</v>
      </c>
      <c r="B53" s="269"/>
      <c r="C53" s="270"/>
      <c r="D53" s="51"/>
      <c r="E53" s="51"/>
      <c r="F53" s="51"/>
      <c r="G53" s="51"/>
      <c r="H53" s="52">
        <f t="shared" si="2"/>
        <v>0</v>
      </c>
      <c r="I53" s="53" t="str">
        <f t="shared" si="3"/>
        <v xml:space="preserve"> 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</row>
    <row r="54" spans="1:171" s="54" customFormat="1" ht="20.100000000000001" customHeight="1" x14ac:dyDescent="0.25">
      <c r="A54" s="50">
        <v>17</v>
      </c>
      <c r="B54" s="269"/>
      <c r="C54" s="270"/>
      <c r="D54" s="51"/>
      <c r="E54" s="51"/>
      <c r="F54" s="51"/>
      <c r="G54" s="51"/>
      <c r="H54" s="52">
        <f t="shared" si="2"/>
        <v>0</v>
      </c>
      <c r="I54" s="53" t="str">
        <f t="shared" si="3"/>
        <v xml:space="preserve"> 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</row>
    <row r="55" spans="1:171" s="54" customFormat="1" ht="20.100000000000001" customHeight="1" x14ac:dyDescent="0.25">
      <c r="A55" s="50">
        <v>18</v>
      </c>
      <c r="B55" s="269"/>
      <c r="C55" s="270"/>
      <c r="D55" s="51"/>
      <c r="E55" s="51"/>
      <c r="F55" s="51"/>
      <c r="G55" s="51"/>
      <c r="H55" s="52">
        <f t="shared" si="2"/>
        <v>0</v>
      </c>
      <c r="I55" s="53" t="str">
        <f t="shared" si="3"/>
        <v xml:space="preserve"> 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</row>
    <row r="56" spans="1:171" s="54" customFormat="1" ht="20.100000000000001" customHeight="1" x14ac:dyDescent="0.25">
      <c r="A56" s="50">
        <v>19</v>
      </c>
      <c r="B56" s="269"/>
      <c r="C56" s="270"/>
      <c r="D56" s="51"/>
      <c r="E56" s="51"/>
      <c r="F56" s="51"/>
      <c r="G56" s="51"/>
      <c r="H56" s="52">
        <f t="shared" si="2"/>
        <v>0</v>
      </c>
      <c r="I56" s="53" t="str">
        <f t="shared" si="3"/>
        <v xml:space="preserve"> 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</row>
    <row r="57" spans="1:171" s="54" customFormat="1" ht="20.100000000000001" customHeight="1" thickBot="1" x14ac:dyDescent="0.3">
      <c r="A57" s="50">
        <v>20</v>
      </c>
      <c r="B57" s="269"/>
      <c r="C57" s="270"/>
      <c r="D57" s="51"/>
      <c r="E57" s="51"/>
      <c r="F57" s="51"/>
      <c r="G57" s="51"/>
      <c r="H57" s="52">
        <f t="shared" si="2"/>
        <v>0</v>
      </c>
      <c r="I57" s="53" t="str">
        <f t="shared" si="3"/>
        <v xml:space="preserve"> 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</row>
    <row r="58" spans="1:171" ht="20.100000000000001" customHeight="1" thickTop="1" thickBot="1" x14ac:dyDescent="0.3">
      <c r="A58" s="273" t="s">
        <v>36</v>
      </c>
      <c r="B58" s="274"/>
      <c r="C58" s="274"/>
      <c r="D58" s="63">
        <f>SUM(D38:D57)</f>
        <v>329</v>
      </c>
      <c r="E58" s="63">
        <f>SUM(E38:E57)</f>
        <v>188</v>
      </c>
      <c r="F58" s="63">
        <f>SUM(F38:F57)</f>
        <v>3</v>
      </c>
      <c r="G58" s="63">
        <f>SUM(G38:G57)</f>
        <v>18</v>
      </c>
      <c r="H58" s="63">
        <f>SUM(H38:H57)</f>
        <v>209</v>
      </c>
      <c r="I58" s="64">
        <f>IF(D58,H58/D58," ")</f>
        <v>0.63525835866261393</v>
      </c>
    </row>
    <row r="59" spans="1:171" ht="9.9499999999999993" customHeight="1" x14ac:dyDescent="0.25">
      <c r="A59" s="54"/>
    </row>
    <row r="60" spans="1:171" ht="20.100000000000001" customHeight="1" x14ac:dyDescent="0.25">
      <c r="A60" s="66" t="s">
        <v>37</v>
      </c>
      <c r="C60" s="66"/>
    </row>
    <row r="61" spans="1:171" ht="20.100000000000001" customHeight="1" x14ac:dyDescent="0.25">
      <c r="A61" s="54"/>
    </row>
    <row r="62" spans="1:171" ht="20.100000000000001" customHeight="1" x14ac:dyDescent="0.25">
      <c r="A62" s="54"/>
    </row>
    <row r="63" spans="1:171" x14ac:dyDescent="0.25">
      <c r="A63" s="54"/>
    </row>
    <row r="64" spans="1:17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</sheetData>
  <mergeCells count="58">
    <mergeCell ref="B16:C16"/>
    <mergeCell ref="A3:B3"/>
    <mergeCell ref="A4:B4"/>
    <mergeCell ref="A6:I6"/>
    <mergeCell ref="A7:A10"/>
    <mergeCell ref="B7:C8"/>
    <mergeCell ref="D7:D8"/>
    <mergeCell ref="E7:G7"/>
    <mergeCell ref="H7:I8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A31:C31"/>
    <mergeCell ref="A33:I33"/>
    <mergeCell ref="A34:A37"/>
    <mergeCell ref="B34:C36"/>
    <mergeCell ref="D34:D35"/>
    <mergeCell ref="E34:G34"/>
    <mergeCell ref="H34:I35"/>
    <mergeCell ref="B37:C37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6:C56"/>
    <mergeCell ref="B57:C57"/>
    <mergeCell ref="A58:C58"/>
    <mergeCell ref="B50:C50"/>
    <mergeCell ref="B51:C51"/>
    <mergeCell ref="B52:C52"/>
    <mergeCell ref="B53:C53"/>
    <mergeCell ref="B54:C54"/>
    <mergeCell ref="B55:C55"/>
  </mergeCells>
  <conditionalFormatting sqref="H11:H30">
    <cfRule type="cellIs" dxfId="23" priority="4" operator="equal">
      <formula>0</formula>
    </cfRule>
  </conditionalFormatting>
  <conditionalFormatting sqref="D31:H32">
    <cfRule type="cellIs" dxfId="22" priority="3" operator="equal">
      <formula>0</formula>
    </cfRule>
  </conditionalFormatting>
  <conditionalFormatting sqref="H38:H57">
    <cfRule type="cellIs" dxfId="21" priority="2" operator="equal">
      <formula>0</formula>
    </cfRule>
  </conditionalFormatting>
  <conditionalFormatting sqref="D58:H58">
    <cfRule type="cellIs" dxfId="20" priority="1" operator="equal">
      <formula>0</formula>
    </cfRule>
  </conditionalFormatting>
  <pageMargins left="0.98425196850393704" right="0.59055118110236227" top="0.78740157480314965" bottom="0.78740157480314965" header="0.39370078740157483" footer="0.39370078740157483"/>
  <pageSetup paperSize="9" scale="56" orientation="portrait" r:id="rId1"/>
  <headerFooter>
    <oddHeader>&amp;L&amp;"Arial,Standard"&amp;10
Formblatt B: Erhebung der Stationsstandorte</oddHeader>
    <oddFooter>&amp;R&amp;"Arial,Standard"&amp;10Seite &amp;P / &amp;N</oddFooter>
  </headerFooter>
  <rowBreaks count="1" manualBreakCount="1">
    <brk id="61" max="16383" man="1"/>
  </rowBreaks>
  <ignoredErrors>
    <ignoredError sqref="G38:H51 H11" formulaRange="1"/>
    <ignoredError sqref="B10:H10 B37:G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A372"/>
    <pageSetUpPr fitToPage="1"/>
  </sheetPr>
  <dimension ref="A1:FO82"/>
  <sheetViews>
    <sheetView showGridLines="0" view="pageLayout" zoomScale="70" zoomScaleNormal="100" zoomScaleSheetLayoutView="70" zoomScalePageLayoutView="70" workbookViewId="0">
      <selection activeCell="C4" sqref="C4"/>
    </sheetView>
  </sheetViews>
  <sheetFormatPr baseColWidth="10" defaultColWidth="0" defaultRowHeight="15" x14ac:dyDescent="0.25"/>
  <cols>
    <col min="1" max="1" width="3.5703125" style="32" customWidth="1"/>
    <col min="2" max="2" width="14.7109375" style="54" customWidth="1"/>
    <col min="3" max="3" width="35.140625" style="54" customWidth="1"/>
    <col min="4" max="4" width="12.5703125" style="54" customWidth="1"/>
    <col min="5" max="6" width="16.28515625" style="54" customWidth="1"/>
    <col min="7" max="8" width="16.28515625" style="65" customWidth="1"/>
    <col min="9" max="9" width="20.28515625" style="65" customWidth="1"/>
    <col min="10" max="10" width="23" style="32" customWidth="1"/>
    <col min="11" max="171" width="5" style="32" customWidth="1"/>
    <col min="172" max="16384" width="0" style="32" hidden="1"/>
  </cols>
  <sheetData>
    <row r="1" spans="1:9" ht="16.5" customHeight="1" thickBot="1" x14ac:dyDescent="0.3">
      <c r="A1" s="29"/>
      <c r="B1" s="30"/>
      <c r="C1" s="30"/>
      <c r="D1" s="30"/>
      <c r="E1" s="30"/>
      <c r="F1" s="30"/>
      <c r="G1" s="31"/>
      <c r="H1" s="31"/>
      <c r="I1" s="31"/>
    </row>
    <row r="2" spans="1:9" ht="20.100000000000001" customHeight="1" thickBot="1" x14ac:dyDescent="0.3">
      <c r="A2" s="33" t="s">
        <v>309</v>
      </c>
      <c r="B2" s="33"/>
      <c r="C2" s="34"/>
      <c r="D2" s="34"/>
      <c r="E2" s="34"/>
      <c r="F2" s="34"/>
      <c r="G2" s="34"/>
      <c r="H2" s="34"/>
      <c r="I2" s="35"/>
    </row>
    <row r="3" spans="1:9" ht="20.100000000000001" customHeight="1" x14ac:dyDescent="0.25">
      <c r="A3" s="296" t="s">
        <v>322</v>
      </c>
      <c r="B3" s="297"/>
      <c r="C3" s="67" t="s">
        <v>347</v>
      </c>
      <c r="D3" s="36"/>
      <c r="E3" s="37" t="s">
        <v>21</v>
      </c>
      <c r="F3" s="68" t="s">
        <v>38</v>
      </c>
      <c r="G3" s="37"/>
      <c r="H3" s="38" t="s">
        <v>22</v>
      </c>
      <c r="I3" s="69" t="s">
        <v>62</v>
      </c>
    </row>
    <row r="4" spans="1:9" ht="20.100000000000001" customHeight="1" x14ac:dyDescent="0.25">
      <c r="A4" s="298" t="s">
        <v>323</v>
      </c>
      <c r="B4" s="299"/>
      <c r="C4" s="70" t="s">
        <v>331</v>
      </c>
      <c r="D4" s="36"/>
      <c r="E4" s="37"/>
      <c r="F4" s="36"/>
      <c r="G4" s="32"/>
      <c r="H4" s="32"/>
      <c r="I4" s="39"/>
    </row>
    <row r="5" spans="1:9" ht="5.25" customHeight="1" x14ac:dyDescent="0.25">
      <c r="A5" s="40"/>
      <c r="B5" s="41"/>
      <c r="C5" s="36"/>
      <c r="D5" s="36"/>
      <c r="E5" s="36"/>
      <c r="F5" s="36"/>
      <c r="G5" s="36"/>
      <c r="H5" s="36"/>
      <c r="I5" s="42"/>
    </row>
    <row r="6" spans="1:9" ht="20.100000000000001" customHeight="1" x14ac:dyDescent="0.25">
      <c r="A6" s="300" t="s">
        <v>326</v>
      </c>
      <c r="B6" s="301"/>
      <c r="C6" s="301"/>
      <c r="D6" s="301"/>
      <c r="E6" s="301"/>
      <c r="F6" s="301"/>
      <c r="G6" s="301"/>
      <c r="H6" s="301"/>
      <c r="I6" s="302"/>
    </row>
    <row r="7" spans="1:9" ht="20.100000000000001" customHeight="1" x14ac:dyDescent="0.25">
      <c r="A7" s="284"/>
      <c r="B7" s="275" t="s">
        <v>23</v>
      </c>
      <c r="C7" s="276"/>
      <c r="D7" s="291" t="s">
        <v>24</v>
      </c>
      <c r="E7" s="291" t="s">
        <v>25</v>
      </c>
      <c r="F7" s="291"/>
      <c r="G7" s="291"/>
      <c r="H7" s="292" t="s">
        <v>26</v>
      </c>
      <c r="I7" s="293"/>
    </row>
    <row r="8" spans="1:9" ht="20.100000000000001" customHeight="1" x14ac:dyDescent="0.25">
      <c r="A8" s="284"/>
      <c r="B8" s="277"/>
      <c r="C8" s="278"/>
      <c r="D8" s="303"/>
      <c r="E8" s="43" t="s">
        <v>27</v>
      </c>
      <c r="F8" s="45" t="s">
        <v>51</v>
      </c>
      <c r="G8" s="45" t="s">
        <v>52</v>
      </c>
      <c r="H8" s="294"/>
      <c r="I8" s="295"/>
    </row>
    <row r="9" spans="1:9" ht="20.100000000000001" customHeight="1" x14ac:dyDescent="0.25">
      <c r="A9" s="284"/>
      <c r="B9" s="71"/>
      <c r="C9" s="72"/>
      <c r="D9" s="44" t="s">
        <v>28</v>
      </c>
      <c r="E9" s="44" t="s">
        <v>28</v>
      </c>
      <c r="F9" s="44" t="s">
        <v>28</v>
      </c>
      <c r="G9" s="44" t="s">
        <v>28</v>
      </c>
      <c r="H9" s="44" t="s">
        <v>29</v>
      </c>
      <c r="I9" s="46" t="s">
        <v>30</v>
      </c>
    </row>
    <row r="10" spans="1:9" ht="20.100000000000001" customHeight="1" x14ac:dyDescent="0.25">
      <c r="A10" s="284"/>
      <c r="B10" s="271" t="s">
        <v>31</v>
      </c>
      <c r="C10" s="272"/>
      <c r="D10" s="47" t="s">
        <v>32</v>
      </c>
      <c r="E10" s="47" t="s">
        <v>33</v>
      </c>
      <c r="F10" s="47" t="s">
        <v>34</v>
      </c>
      <c r="G10" s="47" t="s">
        <v>35</v>
      </c>
      <c r="H10" s="48" t="s">
        <v>56</v>
      </c>
      <c r="I10" s="49" t="s">
        <v>57</v>
      </c>
    </row>
    <row r="11" spans="1:9" ht="20.100000000000001" customHeight="1" x14ac:dyDescent="0.25">
      <c r="A11" s="50">
        <v>1</v>
      </c>
      <c r="B11" s="267" t="s">
        <v>45</v>
      </c>
      <c r="C11" s="268"/>
      <c r="D11" s="51">
        <v>10</v>
      </c>
      <c r="E11" s="51">
        <v>11</v>
      </c>
      <c r="F11" s="51">
        <v>1</v>
      </c>
      <c r="G11" s="51">
        <v>2</v>
      </c>
      <c r="H11" s="52">
        <f t="shared" ref="H11:H23" si="0">SUM(E11:G11)</f>
        <v>14</v>
      </c>
      <c r="I11" s="53">
        <f>IF(D11,H11/D11," ")</f>
        <v>1.4</v>
      </c>
    </row>
    <row r="12" spans="1:9" ht="20.100000000000001" customHeight="1" x14ac:dyDescent="0.25">
      <c r="A12" s="50">
        <v>2</v>
      </c>
      <c r="B12" s="267" t="s">
        <v>53</v>
      </c>
      <c r="C12" s="268"/>
      <c r="D12" s="51">
        <v>14</v>
      </c>
      <c r="E12" s="51">
        <v>18</v>
      </c>
      <c r="F12" s="51" t="s">
        <v>50</v>
      </c>
      <c r="G12" s="51" t="s">
        <v>50</v>
      </c>
      <c r="H12" s="52">
        <f t="shared" si="0"/>
        <v>18</v>
      </c>
      <c r="I12" s="53">
        <f t="shared" ref="I12:I30" si="1">IF(D12,H12/D12," ")</f>
        <v>1.2857142857142858</v>
      </c>
    </row>
    <row r="13" spans="1:9" ht="20.100000000000001" customHeight="1" x14ac:dyDescent="0.25">
      <c r="A13" s="50">
        <v>3</v>
      </c>
      <c r="B13" s="267" t="s">
        <v>54</v>
      </c>
      <c r="C13" s="268"/>
      <c r="D13" s="51">
        <v>28</v>
      </c>
      <c r="E13" s="51">
        <v>32</v>
      </c>
      <c r="F13" s="51">
        <v>1</v>
      </c>
      <c r="G13" s="51">
        <v>1</v>
      </c>
      <c r="H13" s="52">
        <f t="shared" si="0"/>
        <v>34</v>
      </c>
      <c r="I13" s="53">
        <f t="shared" si="1"/>
        <v>1.2142857142857142</v>
      </c>
    </row>
    <row r="14" spans="1:9" ht="20.100000000000001" customHeight="1" x14ac:dyDescent="0.25">
      <c r="A14" s="50">
        <v>4</v>
      </c>
      <c r="B14" s="267" t="s">
        <v>55</v>
      </c>
      <c r="C14" s="268"/>
      <c r="D14" s="51">
        <v>8</v>
      </c>
      <c r="E14" s="51">
        <v>1</v>
      </c>
      <c r="F14" s="51" t="s">
        <v>50</v>
      </c>
      <c r="G14" s="51" t="s">
        <v>50</v>
      </c>
      <c r="H14" s="52">
        <f t="shared" si="0"/>
        <v>1</v>
      </c>
      <c r="I14" s="53">
        <f t="shared" si="1"/>
        <v>0.125</v>
      </c>
    </row>
    <row r="15" spans="1:9" ht="20.100000000000001" customHeight="1" x14ac:dyDescent="0.25">
      <c r="A15" s="50">
        <v>5</v>
      </c>
      <c r="B15" s="267" t="s">
        <v>40</v>
      </c>
      <c r="C15" s="268"/>
      <c r="D15" s="51">
        <v>39</v>
      </c>
      <c r="E15" s="51">
        <v>10</v>
      </c>
      <c r="F15" s="51" t="s">
        <v>50</v>
      </c>
      <c r="G15" s="51" t="s">
        <v>50</v>
      </c>
      <c r="H15" s="52">
        <f t="shared" si="0"/>
        <v>10</v>
      </c>
      <c r="I15" s="53">
        <f t="shared" si="1"/>
        <v>0.25641025641025639</v>
      </c>
    </row>
    <row r="16" spans="1:9" ht="20.100000000000001" customHeight="1" x14ac:dyDescent="0.25">
      <c r="A16" s="50">
        <v>6</v>
      </c>
      <c r="B16" s="267" t="s">
        <v>41</v>
      </c>
      <c r="C16" s="268"/>
      <c r="D16" s="51">
        <v>48</v>
      </c>
      <c r="E16" s="51">
        <v>12</v>
      </c>
      <c r="F16" s="51">
        <v>1</v>
      </c>
      <c r="G16" s="51">
        <v>1</v>
      </c>
      <c r="H16" s="52">
        <f t="shared" si="0"/>
        <v>14</v>
      </c>
      <c r="I16" s="53">
        <f t="shared" si="1"/>
        <v>0.29166666666666669</v>
      </c>
    </row>
    <row r="17" spans="1:171" ht="20.100000000000001" customHeight="1" x14ac:dyDescent="0.25">
      <c r="A17" s="50">
        <v>7</v>
      </c>
      <c r="B17" s="267" t="s">
        <v>42</v>
      </c>
      <c r="C17" s="268"/>
      <c r="D17" s="51">
        <v>35</v>
      </c>
      <c r="E17" s="51">
        <v>0</v>
      </c>
      <c r="F17" s="51" t="s">
        <v>50</v>
      </c>
      <c r="G17" s="51" t="s">
        <v>50</v>
      </c>
      <c r="H17" s="52">
        <f>IF(ISBLANK(E17:G17)," ",SUM(E17:G17))</f>
        <v>0</v>
      </c>
      <c r="I17" s="53">
        <f t="shared" si="1"/>
        <v>0</v>
      </c>
    </row>
    <row r="18" spans="1:171" ht="20.100000000000001" customHeight="1" x14ac:dyDescent="0.25">
      <c r="A18" s="50">
        <v>8</v>
      </c>
      <c r="B18" s="267" t="s">
        <v>43</v>
      </c>
      <c r="C18" s="268"/>
      <c r="D18" s="51">
        <v>20</v>
      </c>
      <c r="E18" s="51">
        <v>10</v>
      </c>
      <c r="F18" s="51" t="s">
        <v>50</v>
      </c>
      <c r="G18" s="51" t="s">
        <v>50</v>
      </c>
      <c r="H18" s="52">
        <f t="shared" si="0"/>
        <v>10</v>
      </c>
      <c r="I18" s="53">
        <f t="shared" si="1"/>
        <v>0.5</v>
      </c>
    </row>
    <row r="19" spans="1:171" ht="20.100000000000001" customHeight="1" x14ac:dyDescent="0.25">
      <c r="A19" s="50">
        <v>9</v>
      </c>
      <c r="B19" s="267" t="s">
        <v>44</v>
      </c>
      <c r="C19" s="268"/>
      <c r="D19" s="51">
        <v>10</v>
      </c>
      <c r="E19" s="51">
        <v>8</v>
      </c>
      <c r="F19" s="51" t="s">
        <v>50</v>
      </c>
      <c r="G19" s="51" t="s">
        <v>50</v>
      </c>
      <c r="H19" s="52">
        <f t="shared" si="0"/>
        <v>8</v>
      </c>
      <c r="I19" s="53">
        <f t="shared" si="1"/>
        <v>0.8</v>
      </c>
    </row>
    <row r="20" spans="1:171" ht="20.100000000000001" customHeight="1" x14ac:dyDescent="0.25">
      <c r="A20" s="50">
        <v>10</v>
      </c>
      <c r="B20" s="267" t="s">
        <v>46</v>
      </c>
      <c r="C20" s="268"/>
      <c r="D20" s="51">
        <v>11</v>
      </c>
      <c r="E20" s="51">
        <v>10</v>
      </c>
      <c r="F20" s="51" t="s">
        <v>50</v>
      </c>
      <c r="G20" s="51">
        <v>2</v>
      </c>
      <c r="H20" s="52">
        <f t="shared" si="0"/>
        <v>12</v>
      </c>
      <c r="I20" s="53">
        <f t="shared" si="1"/>
        <v>1.0909090909090908</v>
      </c>
    </row>
    <row r="21" spans="1:171" ht="20.100000000000001" customHeight="1" x14ac:dyDescent="0.25">
      <c r="A21" s="50">
        <v>11</v>
      </c>
      <c r="B21" s="267" t="s">
        <v>47</v>
      </c>
      <c r="C21" s="268"/>
      <c r="D21" s="51">
        <v>16</v>
      </c>
      <c r="E21" s="51">
        <v>15</v>
      </c>
      <c r="F21" s="51" t="s">
        <v>50</v>
      </c>
      <c r="G21" s="51">
        <v>4</v>
      </c>
      <c r="H21" s="52">
        <f t="shared" si="0"/>
        <v>19</v>
      </c>
      <c r="I21" s="53">
        <f t="shared" si="1"/>
        <v>1.1875</v>
      </c>
    </row>
    <row r="22" spans="1:171" ht="20.100000000000001" customHeight="1" x14ac:dyDescent="0.25">
      <c r="A22" s="50">
        <v>12</v>
      </c>
      <c r="B22" s="267" t="s">
        <v>48</v>
      </c>
      <c r="C22" s="268"/>
      <c r="D22" s="51">
        <v>26</v>
      </c>
      <c r="E22" s="51">
        <v>29</v>
      </c>
      <c r="F22" s="51" t="s">
        <v>50</v>
      </c>
      <c r="G22" s="51">
        <v>3</v>
      </c>
      <c r="H22" s="52">
        <f t="shared" si="0"/>
        <v>32</v>
      </c>
      <c r="I22" s="53">
        <f t="shared" si="1"/>
        <v>1.2307692307692308</v>
      </c>
    </row>
    <row r="23" spans="1:171" ht="20.100000000000001" customHeight="1" x14ac:dyDescent="0.25">
      <c r="A23" s="50">
        <v>13</v>
      </c>
      <c r="B23" s="267" t="s">
        <v>49</v>
      </c>
      <c r="C23" s="268"/>
      <c r="D23" s="51">
        <v>64</v>
      </c>
      <c r="E23" s="51">
        <v>25</v>
      </c>
      <c r="F23" s="51" t="s">
        <v>50</v>
      </c>
      <c r="G23" s="51">
        <v>4</v>
      </c>
      <c r="H23" s="52">
        <f t="shared" si="0"/>
        <v>29</v>
      </c>
      <c r="I23" s="53">
        <f t="shared" si="1"/>
        <v>0.453125</v>
      </c>
    </row>
    <row r="24" spans="1:171" s="54" customFormat="1" ht="20.100000000000001" customHeight="1" x14ac:dyDescent="0.25">
      <c r="A24" s="50">
        <v>14</v>
      </c>
      <c r="B24" s="269"/>
      <c r="C24" s="270"/>
      <c r="D24" s="51"/>
      <c r="E24" s="51"/>
      <c r="F24" s="51"/>
      <c r="G24" s="51"/>
      <c r="H24" s="52"/>
      <c r="I24" s="53" t="str">
        <f t="shared" si="1"/>
        <v xml:space="preserve"> 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</row>
    <row r="25" spans="1:171" s="54" customFormat="1" ht="20.100000000000001" customHeight="1" x14ac:dyDescent="0.25">
      <c r="A25" s="50">
        <v>15</v>
      </c>
      <c r="B25" s="269"/>
      <c r="C25" s="270"/>
      <c r="D25" s="51"/>
      <c r="E25" s="51"/>
      <c r="F25" s="51"/>
      <c r="G25" s="51"/>
      <c r="H25" s="52"/>
      <c r="I25" s="53" t="str">
        <f t="shared" si="1"/>
        <v xml:space="preserve"> 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</row>
    <row r="26" spans="1:171" s="54" customFormat="1" ht="20.100000000000001" customHeight="1" x14ac:dyDescent="0.25">
      <c r="A26" s="50">
        <v>16</v>
      </c>
      <c r="B26" s="269"/>
      <c r="C26" s="270"/>
      <c r="D26" s="51"/>
      <c r="E26" s="51"/>
      <c r="F26" s="51"/>
      <c r="G26" s="51"/>
      <c r="H26" s="52"/>
      <c r="I26" s="53" t="str">
        <f t="shared" si="1"/>
        <v xml:space="preserve"> 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</row>
    <row r="27" spans="1:171" s="54" customFormat="1" ht="20.100000000000001" customHeight="1" x14ac:dyDescent="0.25">
      <c r="A27" s="50">
        <v>17</v>
      </c>
      <c r="B27" s="269"/>
      <c r="C27" s="270"/>
      <c r="D27" s="51"/>
      <c r="E27" s="51"/>
      <c r="F27" s="51"/>
      <c r="G27" s="51"/>
      <c r="H27" s="52"/>
      <c r="I27" s="53" t="str">
        <f t="shared" si="1"/>
        <v xml:space="preserve"> 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</row>
    <row r="28" spans="1:171" s="54" customFormat="1" ht="20.100000000000001" customHeight="1" x14ac:dyDescent="0.25">
      <c r="A28" s="50">
        <v>18</v>
      </c>
      <c r="B28" s="269"/>
      <c r="C28" s="270"/>
      <c r="D28" s="51"/>
      <c r="E28" s="51"/>
      <c r="F28" s="51"/>
      <c r="G28" s="51"/>
      <c r="H28" s="52"/>
      <c r="I28" s="53" t="str">
        <f t="shared" si="1"/>
        <v xml:space="preserve"> 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</row>
    <row r="29" spans="1:171" s="54" customFormat="1" ht="20.100000000000001" customHeight="1" x14ac:dyDescent="0.25">
      <c r="A29" s="50">
        <v>19</v>
      </c>
      <c r="B29" s="269"/>
      <c r="C29" s="270"/>
      <c r="D29" s="51"/>
      <c r="E29" s="51"/>
      <c r="F29" s="51"/>
      <c r="G29" s="51"/>
      <c r="H29" s="52"/>
      <c r="I29" s="53" t="str">
        <f t="shared" si="1"/>
        <v xml:space="preserve"> 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</row>
    <row r="30" spans="1:171" s="54" customFormat="1" ht="20.100000000000001" customHeight="1" thickBot="1" x14ac:dyDescent="0.3">
      <c r="A30" s="50">
        <v>20</v>
      </c>
      <c r="B30" s="269"/>
      <c r="C30" s="270"/>
      <c r="D30" s="51"/>
      <c r="E30" s="51"/>
      <c r="F30" s="51"/>
      <c r="G30" s="51"/>
      <c r="H30" s="52"/>
      <c r="I30" s="53" t="str">
        <f t="shared" si="1"/>
        <v xml:space="preserve"> 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</row>
    <row r="31" spans="1:171" s="54" customFormat="1" ht="20.100000000000001" customHeight="1" thickTop="1" x14ac:dyDescent="0.25">
      <c r="A31" s="279" t="s">
        <v>36</v>
      </c>
      <c r="B31" s="280"/>
      <c r="C31" s="280"/>
      <c r="D31" s="55">
        <f>SUM(D11:D30)</f>
        <v>329</v>
      </c>
      <c r="E31" s="55">
        <f>SUM(E11:E30)</f>
        <v>181</v>
      </c>
      <c r="F31" s="55">
        <f>SUM(F11:F30)</f>
        <v>3</v>
      </c>
      <c r="G31" s="55">
        <f>SUM(G11:G30)</f>
        <v>17</v>
      </c>
      <c r="H31" s="55">
        <f>SUM(H11:H30)</f>
        <v>201</v>
      </c>
      <c r="I31" s="56">
        <f>IF(D31,H31/D31," ")</f>
        <v>0.61094224924012153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</row>
    <row r="32" spans="1:171" s="54" customFormat="1" ht="20.100000000000001" customHeight="1" x14ac:dyDescent="0.25">
      <c r="A32" s="57"/>
      <c r="B32" s="58"/>
      <c r="C32" s="58"/>
      <c r="D32" s="59"/>
      <c r="E32" s="59"/>
      <c r="F32" s="59"/>
      <c r="G32" s="59"/>
      <c r="H32" s="59"/>
      <c r="I32" s="6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</row>
    <row r="33" spans="1:171" s="54" customFormat="1" ht="20.100000000000001" customHeight="1" x14ac:dyDescent="0.25">
      <c r="A33" s="281" t="s">
        <v>325</v>
      </c>
      <c r="B33" s="282"/>
      <c r="C33" s="282"/>
      <c r="D33" s="282"/>
      <c r="E33" s="282"/>
      <c r="F33" s="282"/>
      <c r="G33" s="282"/>
      <c r="H33" s="282"/>
      <c r="I33" s="28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</row>
    <row r="34" spans="1:171" s="54" customFormat="1" ht="20.100000000000001" customHeight="1" x14ac:dyDescent="0.25">
      <c r="A34" s="284"/>
      <c r="B34" s="285" t="s">
        <v>23</v>
      </c>
      <c r="C34" s="286"/>
      <c r="D34" s="291" t="s">
        <v>24</v>
      </c>
      <c r="E34" s="291" t="s">
        <v>25</v>
      </c>
      <c r="F34" s="291"/>
      <c r="G34" s="291"/>
      <c r="H34" s="292" t="s">
        <v>26</v>
      </c>
      <c r="I34" s="293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</row>
    <row r="35" spans="1:171" s="54" customFormat="1" ht="20.100000000000001" customHeight="1" x14ac:dyDescent="0.25">
      <c r="A35" s="284"/>
      <c r="B35" s="287"/>
      <c r="C35" s="288"/>
      <c r="D35" s="291"/>
      <c r="E35" s="44" t="s">
        <v>27</v>
      </c>
      <c r="F35" s="61" t="s">
        <v>51</v>
      </c>
      <c r="G35" s="61" t="s">
        <v>52</v>
      </c>
      <c r="H35" s="294"/>
      <c r="I35" s="295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</row>
    <row r="36" spans="1:171" s="54" customFormat="1" ht="20.100000000000001" customHeight="1" x14ac:dyDescent="0.25">
      <c r="A36" s="284"/>
      <c r="B36" s="289"/>
      <c r="C36" s="290"/>
      <c r="D36" s="62" t="s">
        <v>28</v>
      </c>
      <c r="E36" s="62" t="s">
        <v>28</v>
      </c>
      <c r="F36" s="62" t="s">
        <v>28</v>
      </c>
      <c r="G36" s="62" t="s">
        <v>28</v>
      </c>
      <c r="H36" s="44" t="s">
        <v>29</v>
      </c>
      <c r="I36" s="46" t="s">
        <v>30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</row>
    <row r="37" spans="1:171" s="54" customFormat="1" ht="20.100000000000001" customHeight="1" x14ac:dyDescent="0.25">
      <c r="A37" s="284"/>
      <c r="B37" s="271" t="s">
        <v>31</v>
      </c>
      <c r="C37" s="272"/>
      <c r="D37" s="47" t="s">
        <v>32</v>
      </c>
      <c r="E37" s="47" t="s">
        <v>33</v>
      </c>
      <c r="F37" s="47" t="s">
        <v>34</v>
      </c>
      <c r="G37" s="47" t="s">
        <v>35</v>
      </c>
      <c r="H37" s="48" t="s">
        <v>56</v>
      </c>
      <c r="I37" s="49" t="s">
        <v>57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</row>
    <row r="38" spans="1:171" s="54" customFormat="1" ht="20.100000000000001" customHeight="1" x14ac:dyDescent="0.25">
      <c r="A38" s="50">
        <v>1</v>
      </c>
      <c r="B38" s="267" t="s">
        <v>45</v>
      </c>
      <c r="C38" s="268"/>
      <c r="D38" s="51">
        <v>10</v>
      </c>
      <c r="E38" s="51">
        <v>12</v>
      </c>
      <c r="F38" s="51">
        <v>1</v>
      </c>
      <c r="G38" s="51">
        <v>2</v>
      </c>
      <c r="H38" s="52">
        <f t="shared" ref="H38:H57" si="2">SUM(E38:G38)</f>
        <v>15</v>
      </c>
      <c r="I38" s="53">
        <f>IF(D38,H38/D38," ")</f>
        <v>1.5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</row>
    <row r="39" spans="1:171" s="54" customFormat="1" ht="20.100000000000001" customHeight="1" x14ac:dyDescent="0.25">
      <c r="A39" s="50">
        <v>2</v>
      </c>
      <c r="B39" s="267" t="s">
        <v>53</v>
      </c>
      <c r="C39" s="268"/>
      <c r="D39" s="51">
        <v>14</v>
      </c>
      <c r="E39" s="51">
        <v>18</v>
      </c>
      <c r="F39" s="51" t="s">
        <v>50</v>
      </c>
      <c r="G39" s="51" t="s">
        <v>50</v>
      </c>
      <c r="H39" s="52">
        <f t="shared" si="2"/>
        <v>18</v>
      </c>
      <c r="I39" s="53">
        <f t="shared" ref="I39:I57" si="3">IF(D39,H39/D39," ")</f>
        <v>1.2857142857142858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</row>
    <row r="40" spans="1:171" s="54" customFormat="1" ht="20.100000000000001" customHeight="1" x14ac:dyDescent="0.25">
      <c r="A40" s="50">
        <v>3</v>
      </c>
      <c r="B40" s="267" t="s">
        <v>54</v>
      </c>
      <c r="C40" s="268"/>
      <c r="D40" s="51">
        <v>28</v>
      </c>
      <c r="E40" s="51">
        <v>35</v>
      </c>
      <c r="F40" s="51">
        <v>1</v>
      </c>
      <c r="G40" s="51">
        <v>1</v>
      </c>
      <c r="H40" s="52">
        <f t="shared" si="2"/>
        <v>37</v>
      </c>
      <c r="I40" s="53">
        <f t="shared" si="3"/>
        <v>1.3214285714285714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</row>
    <row r="41" spans="1:171" s="54" customFormat="1" ht="20.100000000000001" customHeight="1" x14ac:dyDescent="0.25">
      <c r="A41" s="50">
        <v>4</v>
      </c>
      <c r="B41" s="267" t="s">
        <v>55</v>
      </c>
      <c r="C41" s="268"/>
      <c r="D41" s="51">
        <v>8</v>
      </c>
      <c r="E41" s="51">
        <v>1</v>
      </c>
      <c r="F41" s="51" t="s">
        <v>50</v>
      </c>
      <c r="G41" s="51" t="s">
        <v>50</v>
      </c>
      <c r="H41" s="52">
        <f t="shared" si="2"/>
        <v>1</v>
      </c>
      <c r="I41" s="53">
        <f t="shared" si="3"/>
        <v>0.125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</row>
    <row r="42" spans="1:171" s="54" customFormat="1" ht="20.100000000000001" customHeight="1" x14ac:dyDescent="0.25">
      <c r="A42" s="50">
        <v>5</v>
      </c>
      <c r="B42" s="267" t="s">
        <v>40</v>
      </c>
      <c r="C42" s="268"/>
      <c r="D42" s="51">
        <v>39</v>
      </c>
      <c r="E42" s="51">
        <v>10</v>
      </c>
      <c r="F42" s="51" t="s">
        <v>50</v>
      </c>
      <c r="G42" s="51" t="s">
        <v>50</v>
      </c>
      <c r="H42" s="52">
        <f t="shared" si="2"/>
        <v>10</v>
      </c>
      <c r="I42" s="53">
        <f t="shared" si="3"/>
        <v>0.25641025641025639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</row>
    <row r="43" spans="1:171" s="54" customFormat="1" ht="20.100000000000001" customHeight="1" x14ac:dyDescent="0.25">
      <c r="A43" s="50">
        <v>6</v>
      </c>
      <c r="B43" s="267" t="s">
        <v>41</v>
      </c>
      <c r="C43" s="268"/>
      <c r="D43" s="51">
        <v>48</v>
      </c>
      <c r="E43" s="51">
        <v>12</v>
      </c>
      <c r="F43" s="51">
        <v>1</v>
      </c>
      <c r="G43" s="51">
        <v>1</v>
      </c>
      <c r="H43" s="52">
        <f t="shared" si="2"/>
        <v>14</v>
      </c>
      <c r="I43" s="53">
        <f t="shared" si="3"/>
        <v>0.29166666666666669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</row>
    <row r="44" spans="1:171" s="54" customFormat="1" ht="20.100000000000001" customHeight="1" x14ac:dyDescent="0.25">
      <c r="A44" s="50">
        <v>7</v>
      </c>
      <c r="B44" s="267" t="s">
        <v>42</v>
      </c>
      <c r="C44" s="268"/>
      <c r="D44" s="51">
        <v>35</v>
      </c>
      <c r="E44" s="51">
        <v>0</v>
      </c>
      <c r="F44" s="51" t="s">
        <v>50</v>
      </c>
      <c r="G44" s="51" t="s">
        <v>50</v>
      </c>
      <c r="H44" s="52">
        <v>0</v>
      </c>
      <c r="I44" s="53">
        <f t="shared" si="3"/>
        <v>0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</row>
    <row r="45" spans="1:171" s="54" customFormat="1" ht="20.100000000000001" customHeight="1" x14ac:dyDescent="0.25">
      <c r="A45" s="50">
        <v>8</v>
      </c>
      <c r="B45" s="267" t="s">
        <v>43</v>
      </c>
      <c r="C45" s="268"/>
      <c r="D45" s="51">
        <v>20</v>
      </c>
      <c r="E45" s="51">
        <v>12</v>
      </c>
      <c r="F45" s="51" t="s">
        <v>50</v>
      </c>
      <c r="G45" s="51" t="s">
        <v>50</v>
      </c>
      <c r="H45" s="52">
        <f t="shared" si="2"/>
        <v>12</v>
      </c>
      <c r="I45" s="53">
        <f t="shared" si="3"/>
        <v>0.6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</row>
    <row r="46" spans="1:171" s="54" customFormat="1" ht="20.100000000000001" customHeight="1" x14ac:dyDescent="0.25">
      <c r="A46" s="50">
        <v>9</v>
      </c>
      <c r="B46" s="267" t="s">
        <v>44</v>
      </c>
      <c r="C46" s="268"/>
      <c r="D46" s="51">
        <v>10</v>
      </c>
      <c r="E46" s="51">
        <v>8</v>
      </c>
      <c r="F46" s="51" t="s">
        <v>50</v>
      </c>
      <c r="G46" s="51" t="s">
        <v>50</v>
      </c>
      <c r="H46" s="52">
        <f t="shared" si="2"/>
        <v>8</v>
      </c>
      <c r="I46" s="53">
        <f t="shared" si="3"/>
        <v>0.8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</row>
    <row r="47" spans="1:171" s="54" customFormat="1" ht="20.100000000000001" customHeight="1" x14ac:dyDescent="0.25">
      <c r="A47" s="50">
        <v>10</v>
      </c>
      <c r="B47" s="267" t="s">
        <v>46</v>
      </c>
      <c r="C47" s="268"/>
      <c r="D47" s="51">
        <v>11</v>
      </c>
      <c r="E47" s="51">
        <v>13</v>
      </c>
      <c r="F47" s="51" t="s">
        <v>50</v>
      </c>
      <c r="G47" s="51">
        <v>2</v>
      </c>
      <c r="H47" s="52">
        <f t="shared" si="2"/>
        <v>15</v>
      </c>
      <c r="I47" s="53">
        <f t="shared" si="3"/>
        <v>1.3636363636363635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</row>
    <row r="48" spans="1:171" s="54" customFormat="1" ht="20.100000000000001" customHeight="1" x14ac:dyDescent="0.25">
      <c r="A48" s="50">
        <v>11</v>
      </c>
      <c r="B48" s="267" t="s">
        <v>47</v>
      </c>
      <c r="C48" s="268"/>
      <c r="D48" s="51">
        <v>16</v>
      </c>
      <c r="E48" s="51">
        <v>15</v>
      </c>
      <c r="F48" s="51" t="s">
        <v>50</v>
      </c>
      <c r="G48" s="51">
        <v>4</v>
      </c>
      <c r="H48" s="52">
        <f t="shared" si="2"/>
        <v>19</v>
      </c>
      <c r="I48" s="53">
        <f t="shared" si="3"/>
        <v>1.1875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</row>
    <row r="49" spans="1:171" s="54" customFormat="1" ht="20.100000000000001" customHeight="1" x14ac:dyDescent="0.25">
      <c r="A49" s="50">
        <v>12</v>
      </c>
      <c r="B49" s="267" t="s">
        <v>48</v>
      </c>
      <c r="C49" s="268"/>
      <c r="D49" s="51">
        <v>26</v>
      </c>
      <c r="E49" s="51">
        <v>32</v>
      </c>
      <c r="F49" s="51" t="s">
        <v>50</v>
      </c>
      <c r="G49" s="51">
        <v>3</v>
      </c>
      <c r="H49" s="52">
        <f t="shared" si="2"/>
        <v>35</v>
      </c>
      <c r="I49" s="53">
        <f t="shared" si="3"/>
        <v>1.3461538461538463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</row>
    <row r="50" spans="1:171" s="54" customFormat="1" ht="20.100000000000001" customHeight="1" x14ac:dyDescent="0.25">
      <c r="A50" s="50">
        <v>13</v>
      </c>
      <c r="B50" s="267" t="s">
        <v>49</v>
      </c>
      <c r="C50" s="268"/>
      <c r="D50" s="51">
        <v>64</v>
      </c>
      <c r="E50" s="51">
        <v>26</v>
      </c>
      <c r="F50" s="51" t="s">
        <v>50</v>
      </c>
      <c r="G50" s="51">
        <v>4</v>
      </c>
      <c r="H50" s="52">
        <f t="shared" si="2"/>
        <v>30</v>
      </c>
      <c r="I50" s="53">
        <f t="shared" si="3"/>
        <v>0.46875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</row>
    <row r="51" spans="1:171" s="54" customFormat="1" ht="20.100000000000001" customHeight="1" x14ac:dyDescent="0.25">
      <c r="A51" s="50">
        <v>14</v>
      </c>
      <c r="B51" s="269"/>
      <c r="C51" s="270"/>
      <c r="D51" s="51"/>
      <c r="E51" s="51"/>
      <c r="F51" s="51"/>
      <c r="G51" s="51"/>
      <c r="H51" s="52">
        <f t="shared" si="2"/>
        <v>0</v>
      </c>
      <c r="I51" s="53" t="str">
        <f t="shared" si="3"/>
        <v xml:space="preserve"> 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</row>
    <row r="52" spans="1:171" s="54" customFormat="1" ht="20.100000000000001" customHeight="1" x14ac:dyDescent="0.25">
      <c r="A52" s="50">
        <v>15</v>
      </c>
      <c r="B52" s="269"/>
      <c r="C52" s="270"/>
      <c r="D52" s="51"/>
      <c r="E52" s="51"/>
      <c r="F52" s="51"/>
      <c r="G52" s="51"/>
      <c r="H52" s="52">
        <f t="shared" si="2"/>
        <v>0</v>
      </c>
      <c r="I52" s="53" t="str">
        <f t="shared" si="3"/>
        <v xml:space="preserve"> 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</row>
    <row r="53" spans="1:171" s="54" customFormat="1" ht="20.100000000000001" customHeight="1" x14ac:dyDescent="0.25">
      <c r="A53" s="50">
        <v>16</v>
      </c>
      <c r="B53" s="269"/>
      <c r="C53" s="270"/>
      <c r="D53" s="51"/>
      <c r="E53" s="51"/>
      <c r="F53" s="51"/>
      <c r="G53" s="51"/>
      <c r="H53" s="52">
        <f t="shared" si="2"/>
        <v>0</v>
      </c>
      <c r="I53" s="53" t="str">
        <f t="shared" si="3"/>
        <v xml:space="preserve"> 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</row>
    <row r="54" spans="1:171" s="54" customFormat="1" ht="20.100000000000001" customHeight="1" x14ac:dyDescent="0.25">
      <c r="A54" s="50">
        <v>17</v>
      </c>
      <c r="B54" s="269"/>
      <c r="C54" s="270"/>
      <c r="D54" s="51"/>
      <c r="E54" s="51"/>
      <c r="F54" s="51"/>
      <c r="G54" s="51"/>
      <c r="H54" s="52">
        <f t="shared" si="2"/>
        <v>0</v>
      </c>
      <c r="I54" s="53" t="str">
        <f t="shared" si="3"/>
        <v xml:space="preserve"> 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</row>
    <row r="55" spans="1:171" s="54" customFormat="1" ht="20.100000000000001" customHeight="1" x14ac:dyDescent="0.25">
      <c r="A55" s="50">
        <v>18</v>
      </c>
      <c r="B55" s="269"/>
      <c r="C55" s="270"/>
      <c r="D55" s="51"/>
      <c r="E55" s="51"/>
      <c r="F55" s="51"/>
      <c r="G55" s="51"/>
      <c r="H55" s="52">
        <f t="shared" si="2"/>
        <v>0</v>
      </c>
      <c r="I55" s="53" t="str">
        <f t="shared" si="3"/>
        <v xml:space="preserve"> 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</row>
    <row r="56" spans="1:171" s="54" customFormat="1" ht="20.100000000000001" customHeight="1" x14ac:dyDescent="0.25">
      <c r="A56" s="50">
        <v>19</v>
      </c>
      <c r="B56" s="269"/>
      <c r="C56" s="270"/>
      <c r="D56" s="51"/>
      <c r="E56" s="51"/>
      <c r="F56" s="51"/>
      <c r="G56" s="51"/>
      <c r="H56" s="52">
        <f t="shared" si="2"/>
        <v>0</v>
      </c>
      <c r="I56" s="53" t="str">
        <f t="shared" si="3"/>
        <v xml:space="preserve"> 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</row>
    <row r="57" spans="1:171" s="54" customFormat="1" ht="20.100000000000001" customHeight="1" thickBot="1" x14ac:dyDescent="0.3">
      <c r="A57" s="50">
        <v>20</v>
      </c>
      <c r="B57" s="269"/>
      <c r="C57" s="270"/>
      <c r="D57" s="51"/>
      <c r="E57" s="51"/>
      <c r="F57" s="51"/>
      <c r="G57" s="51"/>
      <c r="H57" s="52">
        <f t="shared" si="2"/>
        <v>0</v>
      </c>
      <c r="I57" s="53" t="str">
        <f t="shared" si="3"/>
        <v xml:space="preserve"> 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</row>
    <row r="58" spans="1:171" ht="20.100000000000001" customHeight="1" thickTop="1" thickBot="1" x14ac:dyDescent="0.3">
      <c r="A58" s="273" t="s">
        <v>36</v>
      </c>
      <c r="B58" s="274"/>
      <c r="C58" s="274"/>
      <c r="D58" s="63">
        <f>SUM(D38:D57)</f>
        <v>329</v>
      </c>
      <c r="E58" s="63">
        <f>SUM(E38:E57)</f>
        <v>194</v>
      </c>
      <c r="F58" s="63">
        <f>SUM(F38:F57)</f>
        <v>3</v>
      </c>
      <c r="G58" s="63">
        <f>SUM(G38:G57)</f>
        <v>17</v>
      </c>
      <c r="H58" s="63">
        <f>SUM(H38:H57)</f>
        <v>214</v>
      </c>
      <c r="I58" s="64">
        <f>IF(D58,H58/D58," ")</f>
        <v>0.65045592705167177</v>
      </c>
    </row>
    <row r="59" spans="1:171" ht="9.9499999999999993" customHeight="1" x14ac:dyDescent="0.25">
      <c r="A59" s="54"/>
    </row>
    <row r="60" spans="1:171" ht="20.100000000000001" customHeight="1" x14ac:dyDescent="0.25">
      <c r="A60" s="66" t="s">
        <v>37</v>
      </c>
      <c r="C60" s="66"/>
    </row>
    <row r="61" spans="1:171" ht="20.100000000000001" customHeight="1" x14ac:dyDescent="0.25">
      <c r="A61" s="54"/>
    </row>
    <row r="62" spans="1:171" ht="20.100000000000001" customHeight="1" x14ac:dyDescent="0.25">
      <c r="A62" s="54"/>
    </row>
    <row r="63" spans="1:171" x14ac:dyDescent="0.25">
      <c r="A63" s="54"/>
    </row>
    <row r="64" spans="1:17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</sheetData>
  <mergeCells count="58">
    <mergeCell ref="B16:C16"/>
    <mergeCell ref="A3:B3"/>
    <mergeCell ref="A4:B4"/>
    <mergeCell ref="A6:I6"/>
    <mergeCell ref="A7:A10"/>
    <mergeCell ref="B7:C8"/>
    <mergeCell ref="D7:D8"/>
    <mergeCell ref="E7:G7"/>
    <mergeCell ref="H7:I8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A31:C31"/>
    <mergeCell ref="A33:I33"/>
    <mergeCell ref="A34:A37"/>
    <mergeCell ref="B34:C36"/>
    <mergeCell ref="D34:D35"/>
    <mergeCell ref="E34:G34"/>
    <mergeCell ref="H34:I35"/>
    <mergeCell ref="B37:C37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6:C56"/>
    <mergeCell ref="B57:C57"/>
    <mergeCell ref="A58:C58"/>
    <mergeCell ref="B50:C50"/>
    <mergeCell ref="B51:C51"/>
    <mergeCell ref="B52:C52"/>
    <mergeCell ref="B53:C53"/>
    <mergeCell ref="B54:C54"/>
    <mergeCell ref="B55:C55"/>
  </mergeCells>
  <conditionalFormatting sqref="D31:H32">
    <cfRule type="cellIs" dxfId="19" priority="3" operator="equal">
      <formula>0</formula>
    </cfRule>
  </conditionalFormatting>
  <conditionalFormatting sqref="H38:H43 H45:H578">
    <cfRule type="cellIs" dxfId="18" priority="2" operator="equal">
      <formula>0</formula>
    </cfRule>
  </conditionalFormatting>
  <conditionalFormatting sqref="D58:H58">
    <cfRule type="cellIs" dxfId="17" priority="1" operator="equal">
      <formula>0</formula>
    </cfRule>
  </conditionalFormatting>
  <pageMargins left="0.98425196850393704" right="0.59055118110236227" top="0.78740157480314965" bottom="0.78740157480314965" header="0.39370078740157483" footer="0.39370078740157483"/>
  <pageSetup paperSize="9" scale="56" orientation="portrait" r:id="rId1"/>
  <headerFooter>
    <oddHeader>&amp;L&amp;"Arial,Standard"&amp;10
Formblatt B: Erhebung der Stationsstandorte</oddHeader>
    <oddFooter>&amp;R&amp;"Arial,Standard"&amp;10Seite &amp;P / &amp;N</oddFooter>
  </headerFooter>
  <rowBreaks count="1" manualBreakCount="1">
    <brk id="61" max="16383" man="1"/>
  </rowBreaks>
  <ignoredErrors>
    <ignoredError sqref="H11:H16 H18:H23 H38:H52" formulaRange="1"/>
    <ignoredError sqref="H17" formula="1"/>
    <ignoredError sqref="B10:G10 B37:G3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A372"/>
    <pageSetUpPr fitToPage="1"/>
  </sheetPr>
  <dimension ref="A1:FO82"/>
  <sheetViews>
    <sheetView showGridLines="0" view="pageLayout" zoomScale="70" zoomScaleNormal="100" zoomScaleSheetLayoutView="70" zoomScalePageLayoutView="70" workbookViewId="0">
      <selection activeCell="C4" sqref="C4"/>
    </sheetView>
  </sheetViews>
  <sheetFormatPr baseColWidth="10" defaultColWidth="0" defaultRowHeight="15" x14ac:dyDescent="0.25"/>
  <cols>
    <col min="1" max="1" width="3.5703125" style="32" customWidth="1"/>
    <col min="2" max="2" width="14.7109375" style="54" customWidth="1"/>
    <col min="3" max="3" width="35.140625" style="54" customWidth="1"/>
    <col min="4" max="4" width="12.5703125" style="54" customWidth="1"/>
    <col min="5" max="6" width="16.28515625" style="54" customWidth="1"/>
    <col min="7" max="8" width="16.28515625" style="65" customWidth="1"/>
    <col min="9" max="9" width="20.28515625" style="65" customWidth="1"/>
    <col min="10" max="10" width="23" style="32" customWidth="1"/>
    <col min="11" max="171" width="5" style="32" customWidth="1"/>
    <col min="172" max="16384" width="0" style="32" hidden="1"/>
  </cols>
  <sheetData>
    <row r="1" spans="1:9" ht="16.5" customHeight="1" thickBot="1" x14ac:dyDescent="0.3">
      <c r="A1" s="29"/>
      <c r="B1" s="30"/>
      <c r="C1" s="30"/>
      <c r="D1" s="30"/>
      <c r="E1" s="30"/>
      <c r="F1" s="30"/>
      <c r="G1" s="31"/>
      <c r="H1" s="31"/>
      <c r="I1" s="31"/>
    </row>
    <row r="2" spans="1:9" ht="20.100000000000001" customHeight="1" thickBot="1" x14ac:dyDescent="0.3">
      <c r="A2" s="33" t="s">
        <v>309</v>
      </c>
      <c r="B2" s="33"/>
      <c r="C2" s="34"/>
      <c r="D2" s="34"/>
      <c r="E2" s="34"/>
      <c r="F2" s="34"/>
      <c r="G2" s="34"/>
      <c r="H2" s="34"/>
      <c r="I2" s="35"/>
    </row>
    <row r="3" spans="1:9" ht="20.100000000000001" customHeight="1" x14ac:dyDescent="0.25">
      <c r="A3" s="296" t="s">
        <v>322</v>
      </c>
      <c r="B3" s="297"/>
      <c r="C3" s="67" t="s">
        <v>348</v>
      </c>
      <c r="D3" s="36"/>
      <c r="E3" s="37" t="s">
        <v>21</v>
      </c>
      <c r="F3" s="68" t="s">
        <v>38</v>
      </c>
      <c r="G3" s="37"/>
      <c r="H3" s="38" t="s">
        <v>22</v>
      </c>
      <c r="I3" s="69" t="s">
        <v>63</v>
      </c>
    </row>
    <row r="4" spans="1:9" ht="20.100000000000001" customHeight="1" x14ac:dyDescent="0.25">
      <c r="A4" s="298" t="s">
        <v>323</v>
      </c>
      <c r="B4" s="299"/>
      <c r="C4" s="70" t="s">
        <v>332</v>
      </c>
      <c r="D4" s="36"/>
      <c r="E4" s="37"/>
      <c r="F4" s="36"/>
      <c r="G4" s="32"/>
      <c r="H4" s="32"/>
      <c r="I4" s="39"/>
    </row>
    <row r="5" spans="1:9" ht="5.25" customHeight="1" x14ac:dyDescent="0.25">
      <c r="A5" s="40"/>
      <c r="B5" s="41"/>
      <c r="C5" s="36"/>
      <c r="D5" s="36"/>
      <c r="E5" s="36"/>
      <c r="F5" s="36"/>
      <c r="G5" s="36"/>
      <c r="H5" s="36"/>
      <c r="I5" s="42"/>
    </row>
    <row r="6" spans="1:9" ht="20.100000000000001" customHeight="1" x14ac:dyDescent="0.25">
      <c r="A6" s="300" t="s">
        <v>326</v>
      </c>
      <c r="B6" s="301"/>
      <c r="C6" s="301"/>
      <c r="D6" s="301"/>
      <c r="E6" s="301"/>
      <c r="F6" s="301"/>
      <c r="G6" s="301"/>
      <c r="H6" s="301"/>
      <c r="I6" s="302"/>
    </row>
    <row r="7" spans="1:9" ht="20.100000000000001" customHeight="1" x14ac:dyDescent="0.25">
      <c r="A7" s="284"/>
      <c r="B7" s="275" t="s">
        <v>23</v>
      </c>
      <c r="C7" s="276"/>
      <c r="D7" s="291" t="s">
        <v>24</v>
      </c>
      <c r="E7" s="291" t="s">
        <v>25</v>
      </c>
      <c r="F7" s="291"/>
      <c r="G7" s="291"/>
      <c r="H7" s="292" t="s">
        <v>26</v>
      </c>
      <c r="I7" s="293"/>
    </row>
    <row r="8" spans="1:9" ht="20.100000000000001" customHeight="1" x14ac:dyDescent="0.25">
      <c r="A8" s="284"/>
      <c r="B8" s="277"/>
      <c r="C8" s="278"/>
      <c r="D8" s="303"/>
      <c r="E8" s="43" t="s">
        <v>27</v>
      </c>
      <c r="F8" s="45" t="s">
        <v>51</v>
      </c>
      <c r="G8" s="45" t="s">
        <v>52</v>
      </c>
      <c r="H8" s="294"/>
      <c r="I8" s="295"/>
    </row>
    <row r="9" spans="1:9" ht="20.100000000000001" customHeight="1" x14ac:dyDescent="0.25">
      <c r="A9" s="284"/>
      <c r="B9" s="71"/>
      <c r="C9" s="72"/>
      <c r="D9" s="44" t="s">
        <v>28</v>
      </c>
      <c r="E9" s="44" t="s">
        <v>28</v>
      </c>
      <c r="F9" s="44" t="s">
        <v>28</v>
      </c>
      <c r="G9" s="44" t="s">
        <v>28</v>
      </c>
      <c r="H9" s="44" t="s">
        <v>29</v>
      </c>
      <c r="I9" s="46" t="s">
        <v>30</v>
      </c>
    </row>
    <row r="10" spans="1:9" ht="20.100000000000001" customHeight="1" x14ac:dyDescent="0.25">
      <c r="A10" s="284"/>
      <c r="B10" s="271" t="s">
        <v>31</v>
      </c>
      <c r="C10" s="272"/>
      <c r="D10" s="47" t="s">
        <v>32</v>
      </c>
      <c r="E10" s="47" t="s">
        <v>33</v>
      </c>
      <c r="F10" s="47" t="s">
        <v>34</v>
      </c>
      <c r="G10" s="47" t="s">
        <v>35</v>
      </c>
      <c r="H10" s="48" t="s">
        <v>56</v>
      </c>
      <c r="I10" s="49" t="s">
        <v>57</v>
      </c>
    </row>
    <row r="11" spans="1:9" ht="20.100000000000001" customHeight="1" x14ac:dyDescent="0.25">
      <c r="A11" s="50">
        <v>1</v>
      </c>
      <c r="B11" s="267" t="s">
        <v>45</v>
      </c>
      <c r="C11" s="268"/>
      <c r="D11" s="51">
        <v>10</v>
      </c>
      <c r="E11" s="51">
        <v>15</v>
      </c>
      <c r="F11" s="51">
        <v>1</v>
      </c>
      <c r="G11" s="51">
        <v>2</v>
      </c>
      <c r="H11" s="52">
        <f t="shared" ref="H11:H23" si="0">SUM(E11:G11)</f>
        <v>18</v>
      </c>
      <c r="I11" s="53">
        <f>IF(D11,H11/D11," ")</f>
        <v>1.8</v>
      </c>
    </row>
    <row r="12" spans="1:9" ht="20.100000000000001" customHeight="1" x14ac:dyDescent="0.25">
      <c r="A12" s="50">
        <v>2</v>
      </c>
      <c r="B12" s="267" t="s">
        <v>53</v>
      </c>
      <c r="C12" s="268"/>
      <c r="D12" s="51">
        <v>14</v>
      </c>
      <c r="E12" s="51">
        <v>15</v>
      </c>
      <c r="F12" s="51" t="s">
        <v>50</v>
      </c>
      <c r="G12" s="51" t="s">
        <v>50</v>
      </c>
      <c r="H12" s="52">
        <f t="shared" si="0"/>
        <v>15</v>
      </c>
      <c r="I12" s="53">
        <f t="shared" ref="I12:I30" si="1">IF(D12,H12/D12," ")</f>
        <v>1.0714285714285714</v>
      </c>
    </row>
    <row r="13" spans="1:9" ht="20.100000000000001" customHeight="1" x14ac:dyDescent="0.25">
      <c r="A13" s="50">
        <v>3</v>
      </c>
      <c r="B13" s="267" t="s">
        <v>54</v>
      </c>
      <c r="C13" s="268"/>
      <c r="D13" s="51">
        <v>28</v>
      </c>
      <c r="E13" s="51">
        <v>30</v>
      </c>
      <c r="F13" s="51">
        <v>1</v>
      </c>
      <c r="G13" s="51">
        <v>1</v>
      </c>
      <c r="H13" s="52">
        <f t="shared" si="0"/>
        <v>32</v>
      </c>
      <c r="I13" s="53">
        <f t="shared" si="1"/>
        <v>1.1428571428571428</v>
      </c>
    </row>
    <row r="14" spans="1:9" ht="20.100000000000001" customHeight="1" x14ac:dyDescent="0.25">
      <c r="A14" s="50">
        <v>4</v>
      </c>
      <c r="B14" s="267" t="s">
        <v>55</v>
      </c>
      <c r="C14" s="268"/>
      <c r="D14" s="51">
        <v>8</v>
      </c>
      <c r="E14" s="51" t="s">
        <v>50</v>
      </c>
      <c r="F14" s="51" t="s">
        <v>50</v>
      </c>
      <c r="G14" s="51" t="s">
        <v>50</v>
      </c>
      <c r="H14" s="52">
        <f t="shared" si="0"/>
        <v>0</v>
      </c>
      <c r="I14" s="53">
        <f t="shared" si="1"/>
        <v>0</v>
      </c>
    </row>
    <row r="15" spans="1:9" ht="20.100000000000001" customHeight="1" x14ac:dyDescent="0.25">
      <c r="A15" s="50">
        <v>5</v>
      </c>
      <c r="B15" s="267" t="s">
        <v>40</v>
      </c>
      <c r="C15" s="268"/>
      <c r="D15" s="51">
        <v>39</v>
      </c>
      <c r="E15" s="51">
        <v>4</v>
      </c>
      <c r="F15" s="51" t="s">
        <v>50</v>
      </c>
      <c r="G15" s="51" t="s">
        <v>50</v>
      </c>
      <c r="H15" s="52">
        <f t="shared" si="0"/>
        <v>4</v>
      </c>
      <c r="I15" s="53">
        <f t="shared" si="1"/>
        <v>0.10256410256410256</v>
      </c>
    </row>
    <row r="16" spans="1:9" ht="20.100000000000001" customHeight="1" x14ac:dyDescent="0.25">
      <c r="A16" s="50">
        <v>6</v>
      </c>
      <c r="B16" s="267" t="s">
        <v>41</v>
      </c>
      <c r="C16" s="268"/>
      <c r="D16" s="51">
        <v>48</v>
      </c>
      <c r="E16" s="51">
        <v>9</v>
      </c>
      <c r="F16" s="51">
        <v>1</v>
      </c>
      <c r="G16" s="51">
        <v>1</v>
      </c>
      <c r="H16" s="52">
        <f t="shared" si="0"/>
        <v>11</v>
      </c>
      <c r="I16" s="53">
        <f t="shared" si="1"/>
        <v>0.22916666666666666</v>
      </c>
    </row>
    <row r="17" spans="1:171" ht="20.100000000000001" customHeight="1" x14ac:dyDescent="0.25">
      <c r="A17" s="50">
        <v>7</v>
      </c>
      <c r="B17" s="267" t="s">
        <v>42</v>
      </c>
      <c r="C17" s="268"/>
      <c r="D17" s="51">
        <v>35</v>
      </c>
      <c r="E17" s="51" t="s">
        <v>50</v>
      </c>
      <c r="F17" s="51" t="s">
        <v>50</v>
      </c>
      <c r="G17" s="51" t="s">
        <v>50</v>
      </c>
      <c r="H17" s="52">
        <f>IF(ISBLANK(E17:G17)," ",SUM(E17:G17))</f>
        <v>0</v>
      </c>
      <c r="I17" s="53">
        <f t="shared" si="1"/>
        <v>0</v>
      </c>
    </row>
    <row r="18" spans="1:171" ht="20.100000000000001" customHeight="1" x14ac:dyDescent="0.25">
      <c r="A18" s="50">
        <v>8</v>
      </c>
      <c r="B18" s="267" t="s">
        <v>43</v>
      </c>
      <c r="C18" s="268"/>
      <c r="D18" s="51">
        <v>20</v>
      </c>
      <c r="E18" s="51">
        <v>8</v>
      </c>
      <c r="F18" s="51" t="s">
        <v>50</v>
      </c>
      <c r="G18" s="51" t="s">
        <v>50</v>
      </c>
      <c r="H18" s="52">
        <f t="shared" si="0"/>
        <v>8</v>
      </c>
      <c r="I18" s="53">
        <f t="shared" si="1"/>
        <v>0.4</v>
      </c>
    </row>
    <row r="19" spans="1:171" ht="20.100000000000001" customHeight="1" x14ac:dyDescent="0.25">
      <c r="A19" s="50">
        <v>9</v>
      </c>
      <c r="B19" s="267" t="s">
        <v>44</v>
      </c>
      <c r="C19" s="268"/>
      <c r="D19" s="51">
        <v>10</v>
      </c>
      <c r="E19" s="51">
        <v>5</v>
      </c>
      <c r="F19" s="51" t="s">
        <v>50</v>
      </c>
      <c r="G19" s="51">
        <v>1</v>
      </c>
      <c r="H19" s="52">
        <f t="shared" si="0"/>
        <v>6</v>
      </c>
      <c r="I19" s="53">
        <f t="shared" si="1"/>
        <v>0.6</v>
      </c>
    </row>
    <row r="20" spans="1:171" ht="20.100000000000001" customHeight="1" x14ac:dyDescent="0.25">
      <c r="A20" s="50">
        <v>10</v>
      </c>
      <c r="B20" s="267" t="s">
        <v>46</v>
      </c>
      <c r="C20" s="268"/>
      <c r="D20" s="51">
        <v>11</v>
      </c>
      <c r="E20" s="51">
        <v>20</v>
      </c>
      <c r="F20" s="51" t="s">
        <v>50</v>
      </c>
      <c r="G20" s="51">
        <v>2</v>
      </c>
      <c r="H20" s="52">
        <f t="shared" si="0"/>
        <v>22</v>
      </c>
      <c r="I20" s="53">
        <f t="shared" si="1"/>
        <v>2</v>
      </c>
    </row>
    <row r="21" spans="1:171" ht="20.100000000000001" customHeight="1" x14ac:dyDescent="0.25">
      <c r="A21" s="50">
        <v>11</v>
      </c>
      <c r="B21" s="267" t="s">
        <v>47</v>
      </c>
      <c r="C21" s="268"/>
      <c r="D21" s="51">
        <v>16</v>
      </c>
      <c r="E21" s="51">
        <v>14</v>
      </c>
      <c r="F21" s="51" t="s">
        <v>50</v>
      </c>
      <c r="G21" s="51">
        <v>4</v>
      </c>
      <c r="H21" s="52">
        <f t="shared" si="0"/>
        <v>18</v>
      </c>
      <c r="I21" s="53">
        <f t="shared" si="1"/>
        <v>1.125</v>
      </c>
    </row>
    <row r="22" spans="1:171" ht="20.100000000000001" customHeight="1" x14ac:dyDescent="0.25">
      <c r="A22" s="50">
        <v>12</v>
      </c>
      <c r="B22" s="267" t="s">
        <v>48</v>
      </c>
      <c r="C22" s="268"/>
      <c r="D22" s="51">
        <v>26</v>
      </c>
      <c r="E22" s="51">
        <v>28</v>
      </c>
      <c r="F22" s="51" t="s">
        <v>50</v>
      </c>
      <c r="G22" s="51">
        <v>5</v>
      </c>
      <c r="H22" s="52">
        <f t="shared" si="0"/>
        <v>33</v>
      </c>
      <c r="I22" s="53">
        <f t="shared" si="1"/>
        <v>1.2692307692307692</v>
      </c>
    </row>
    <row r="23" spans="1:171" ht="20.100000000000001" customHeight="1" x14ac:dyDescent="0.25">
      <c r="A23" s="50">
        <v>13</v>
      </c>
      <c r="B23" s="267" t="s">
        <v>49</v>
      </c>
      <c r="C23" s="268"/>
      <c r="D23" s="51">
        <v>64</v>
      </c>
      <c r="E23" s="51">
        <v>35</v>
      </c>
      <c r="F23" s="51" t="s">
        <v>50</v>
      </c>
      <c r="G23" s="51">
        <v>4</v>
      </c>
      <c r="H23" s="52">
        <f t="shared" si="0"/>
        <v>39</v>
      </c>
      <c r="I23" s="53">
        <f t="shared" si="1"/>
        <v>0.609375</v>
      </c>
    </row>
    <row r="24" spans="1:171" s="54" customFormat="1" ht="20.100000000000001" customHeight="1" x14ac:dyDescent="0.25">
      <c r="A24" s="50">
        <v>14</v>
      </c>
      <c r="B24" s="269"/>
      <c r="C24" s="270"/>
      <c r="D24" s="51"/>
      <c r="E24" s="51"/>
      <c r="F24" s="51"/>
      <c r="G24" s="51"/>
      <c r="H24" s="52"/>
      <c r="I24" s="53" t="str">
        <f t="shared" si="1"/>
        <v xml:space="preserve"> 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</row>
    <row r="25" spans="1:171" s="54" customFormat="1" ht="20.100000000000001" customHeight="1" x14ac:dyDescent="0.25">
      <c r="A25" s="50">
        <v>15</v>
      </c>
      <c r="B25" s="269"/>
      <c r="C25" s="270"/>
      <c r="D25" s="51"/>
      <c r="E25" s="51"/>
      <c r="F25" s="51"/>
      <c r="G25" s="51"/>
      <c r="H25" s="52"/>
      <c r="I25" s="53" t="str">
        <f t="shared" si="1"/>
        <v xml:space="preserve"> 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</row>
    <row r="26" spans="1:171" s="54" customFormat="1" ht="20.100000000000001" customHeight="1" x14ac:dyDescent="0.25">
      <c r="A26" s="50">
        <v>16</v>
      </c>
      <c r="B26" s="269"/>
      <c r="C26" s="270"/>
      <c r="D26" s="51"/>
      <c r="E26" s="51"/>
      <c r="F26" s="51"/>
      <c r="G26" s="51"/>
      <c r="H26" s="52"/>
      <c r="I26" s="53" t="str">
        <f t="shared" si="1"/>
        <v xml:space="preserve"> 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</row>
    <row r="27" spans="1:171" s="54" customFormat="1" ht="20.100000000000001" customHeight="1" x14ac:dyDescent="0.25">
      <c r="A27" s="50">
        <v>17</v>
      </c>
      <c r="B27" s="269"/>
      <c r="C27" s="270"/>
      <c r="D27" s="51"/>
      <c r="E27" s="51"/>
      <c r="F27" s="51"/>
      <c r="G27" s="51"/>
      <c r="H27" s="52"/>
      <c r="I27" s="53" t="str">
        <f t="shared" si="1"/>
        <v xml:space="preserve"> 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</row>
    <row r="28" spans="1:171" s="54" customFormat="1" ht="20.100000000000001" customHeight="1" x14ac:dyDescent="0.25">
      <c r="A28" s="50">
        <v>18</v>
      </c>
      <c r="B28" s="269"/>
      <c r="C28" s="270"/>
      <c r="D28" s="51"/>
      <c r="E28" s="51"/>
      <c r="F28" s="51"/>
      <c r="G28" s="51"/>
      <c r="H28" s="52"/>
      <c r="I28" s="53" t="str">
        <f t="shared" si="1"/>
        <v xml:space="preserve"> 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</row>
    <row r="29" spans="1:171" s="54" customFormat="1" ht="20.100000000000001" customHeight="1" x14ac:dyDescent="0.25">
      <c r="A29" s="50">
        <v>19</v>
      </c>
      <c r="B29" s="269"/>
      <c r="C29" s="270"/>
      <c r="D29" s="51"/>
      <c r="E29" s="51"/>
      <c r="F29" s="51"/>
      <c r="G29" s="51"/>
      <c r="H29" s="52"/>
      <c r="I29" s="53" t="str">
        <f t="shared" si="1"/>
        <v xml:space="preserve"> 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</row>
    <row r="30" spans="1:171" s="54" customFormat="1" ht="20.100000000000001" customHeight="1" thickBot="1" x14ac:dyDescent="0.3">
      <c r="A30" s="50">
        <v>20</v>
      </c>
      <c r="B30" s="269"/>
      <c r="C30" s="270"/>
      <c r="D30" s="51"/>
      <c r="E30" s="51"/>
      <c r="F30" s="51"/>
      <c r="G30" s="51"/>
      <c r="H30" s="52"/>
      <c r="I30" s="53" t="str">
        <f t="shared" si="1"/>
        <v xml:space="preserve"> 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</row>
    <row r="31" spans="1:171" s="54" customFormat="1" ht="20.100000000000001" customHeight="1" thickTop="1" x14ac:dyDescent="0.25">
      <c r="A31" s="279" t="s">
        <v>36</v>
      </c>
      <c r="B31" s="280"/>
      <c r="C31" s="280"/>
      <c r="D31" s="55">
        <f>SUM(D11:D30)</f>
        <v>329</v>
      </c>
      <c r="E31" s="55">
        <f>SUM(E11:E30)</f>
        <v>183</v>
      </c>
      <c r="F31" s="55">
        <f>SUM(F11:F30)</f>
        <v>3</v>
      </c>
      <c r="G31" s="55">
        <f>SUM(G11:G30)</f>
        <v>20</v>
      </c>
      <c r="H31" s="55">
        <f>SUM(H11:H30)</f>
        <v>206</v>
      </c>
      <c r="I31" s="56">
        <f>IF(D31,H31/D31," ")</f>
        <v>0.62613981762917936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</row>
    <row r="32" spans="1:171" s="54" customFormat="1" ht="20.100000000000001" customHeight="1" x14ac:dyDescent="0.25">
      <c r="A32" s="57"/>
      <c r="B32" s="58"/>
      <c r="C32" s="58"/>
      <c r="D32" s="59"/>
      <c r="E32" s="59"/>
      <c r="F32" s="59"/>
      <c r="G32" s="59"/>
      <c r="H32" s="59"/>
      <c r="I32" s="6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</row>
    <row r="33" spans="1:171" s="54" customFormat="1" ht="20.100000000000001" customHeight="1" x14ac:dyDescent="0.25">
      <c r="A33" s="281" t="s">
        <v>325</v>
      </c>
      <c r="B33" s="282"/>
      <c r="C33" s="282"/>
      <c r="D33" s="282"/>
      <c r="E33" s="282"/>
      <c r="F33" s="282"/>
      <c r="G33" s="282"/>
      <c r="H33" s="282"/>
      <c r="I33" s="28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</row>
    <row r="34" spans="1:171" s="54" customFormat="1" ht="20.100000000000001" customHeight="1" x14ac:dyDescent="0.25">
      <c r="A34" s="284"/>
      <c r="B34" s="285" t="s">
        <v>23</v>
      </c>
      <c r="C34" s="286"/>
      <c r="D34" s="291" t="s">
        <v>24</v>
      </c>
      <c r="E34" s="291" t="s">
        <v>25</v>
      </c>
      <c r="F34" s="291"/>
      <c r="G34" s="291"/>
      <c r="H34" s="292" t="s">
        <v>26</v>
      </c>
      <c r="I34" s="293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</row>
    <row r="35" spans="1:171" s="54" customFormat="1" ht="20.100000000000001" customHeight="1" x14ac:dyDescent="0.25">
      <c r="A35" s="284"/>
      <c r="B35" s="287"/>
      <c r="C35" s="288"/>
      <c r="D35" s="291"/>
      <c r="E35" s="44" t="s">
        <v>27</v>
      </c>
      <c r="F35" s="61" t="s">
        <v>51</v>
      </c>
      <c r="G35" s="61" t="s">
        <v>52</v>
      </c>
      <c r="H35" s="294"/>
      <c r="I35" s="295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</row>
    <row r="36" spans="1:171" s="54" customFormat="1" ht="20.100000000000001" customHeight="1" x14ac:dyDescent="0.25">
      <c r="A36" s="284"/>
      <c r="B36" s="289"/>
      <c r="C36" s="290"/>
      <c r="D36" s="62" t="s">
        <v>28</v>
      </c>
      <c r="E36" s="62" t="s">
        <v>28</v>
      </c>
      <c r="F36" s="62" t="s">
        <v>28</v>
      </c>
      <c r="G36" s="62" t="s">
        <v>28</v>
      </c>
      <c r="H36" s="44" t="s">
        <v>29</v>
      </c>
      <c r="I36" s="46" t="s">
        <v>30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</row>
    <row r="37" spans="1:171" s="54" customFormat="1" ht="20.100000000000001" customHeight="1" x14ac:dyDescent="0.25">
      <c r="A37" s="284"/>
      <c r="B37" s="271" t="s">
        <v>31</v>
      </c>
      <c r="C37" s="272"/>
      <c r="D37" s="47" t="s">
        <v>32</v>
      </c>
      <c r="E37" s="47" t="s">
        <v>33</v>
      </c>
      <c r="F37" s="47" t="s">
        <v>34</v>
      </c>
      <c r="G37" s="47" t="s">
        <v>35</v>
      </c>
      <c r="H37" s="48" t="s">
        <v>56</v>
      </c>
      <c r="I37" s="49" t="s">
        <v>57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</row>
    <row r="38" spans="1:171" s="54" customFormat="1" ht="20.100000000000001" customHeight="1" x14ac:dyDescent="0.25">
      <c r="A38" s="50">
        <v>1</v>
      </c>
      <c r="B38" s="267" t="s">
        <v>45</v>
      </c>
      <c r="C38" s="268"/>
      <c r="D38" s="51">
        <v>10</v>
      </c>
      <c r="E38" s="51">
        <v>14</v>
      </c>
      <c r="F38" s="51">
        <v>1</v>
      </c>
      <c r="G38" s="51">
        <v>4</v>
      </c>
      <c r="H38" s="52">
        <f t="shared" ref="H38:H57" si="2">SUM(E38:G38)</f>
        <v>19</v>
      </c>
      <c r="I38" s="53">
        <f>IF(D38,H38/D38," ")</f>
        <v>1.9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</row>
    <row r="39" spans="1:171" s="54" customFormat="1" ht="20.100000000000001" customHeight="1" x14ac:dyDescent="0.25">
      <c r="A39" s="50">
        <v>2</v>
      </c>
      <c r="B39" s="267" t="s">
        <v>53</v>
      </c>
      <c r="C39" s="268"/>
      <c r="D39" s="51">
        <v>14</v>
      </c>
      <c r="E39" s="51">
        <v>12</v>
      </c>
      <c r="F39" s="51" t="s">
        <v>50</v>
      </c>
      <c r="G39" s="51" t="s">
        <v>50</v>
      </c>
      <c r="H39" s="52">
        <f t="shared" si="2"/>
        <v>12</v>
      </c>
      <c r="I39" s="53">
        <f t="shared" ref="I39:I57" si="3">IF(D39,H39/D39," ")</f>
        <v>0.8571428571428571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</row>
    <row r="40" spans="1:171" s="54" customFormat="1" ht="20.100000000000001" customHeight="1" x14ac:dyDescent="0.25">
      <c r="A40" s="50">
        <v>3</v>
      </c>
      <c r="B40" s="267" t="s">
        <v>54</v>
      </c>
      <c r="C40" s="268"/>
      <c r="D40" s="51">
        <v>28</v>
      </c>
      <c r="E40" s="51">
        <v>27</v>
      </c>
      <c r="F40" s="51">
        <v>1</v>
      </c>
      <c r="G40" s="51">
        <v>1</v>
      </c>
      <c r="H40" s="52">
        <f t="shared" si="2"/>
        <v>29</v>
      </c>
      <c r="I40" s="53">
        <f t="shared" si="3"/>
        <v>1.0357142857142858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</row>
    <row r="41" spans="1:171" s="54" customFormat="1" ht="20.100000000000001" customHeight="1" x14ac:dyDescent="0.25">
      <c r="A41" s="50">
        <v>4</v>
      </c>
      <c r="B41" s="267" t="s">
        <v>55</v>
      </c>
      <c r="C41" s="268"/>
      <c r="D41" s="51">
        <v>8</v>
      </c>
      <c r="E41" s="51" t="s">
        <v>50</v>
      </c>
      <c r="F41" s="51" t="s">
        <v>50</v>
      </c>
      <c r="G41" s="51" t="s">
        <v>50</v>
      </c>
      <c r="H41" s="52">
        <f t="shared" si="2"/>
        <v>0</v>
      </c>
      <c r="I41" s="53">
        <f t="shared" si="3"/>
        <v>0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</row>
    <row r="42" spans="1:171" s="54" customFormat="1" ht="20.100000000000001" customHeight="1" x14ac:dyDescent="0.25">
      <c r="A42" s="50">
        <v>5</v>
      </c>
      <c r="B42" s="267" t="s">
        <v>40</v>
      </c>
      <c r="C42" s="268"/>
      <c r="D42" s="51">
        <v>39</v>
      </c>
      <c r="E42" s="51">
        <v>4</v>
      </c>
      <c r="F42" s="51" t="s">
        <v>50</v>
      </c>
      <c r="G42" s="51" t="s">
        <v>50</v>
      </c>
      <c r="H42" s="52">
        <f t="shared" si="2"/>
        <v>4</v>
      </c>
      <c r="I42" s="53">
        <f t="shared" si="3"/>
        <v>0.10256410256410256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</row>
    <row r="43" spans="1:171" s="54" customFormat="1" ht="20.100000000000001" customHeight="1" x14ac:dyDescent="0.25">
      <c r="A43" s="50">
        <v>6</v>
      </c>
      <c r="B43" s="267" t="s">
        <v>41</v>
      </c>
      <c r="C43" s="268"/>
      <c r="D43" s="51">
        <v>48</v>
      </c>
      <c r="E43" s="51">
        <v>8</v>
      </c>
      <c r="F43" s="51">
        <v>1</v>
      </c>
      <c r="G43" s="51">
        <v>1</v>
      </c>
      <c r="H43" s="52">
        <f t="shared" si="2"/>
        <v>10</v>
      </c>
      <c r="I43" s="53">
        <f t="shared" si="3"/>
        <v>0.20833333333333334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</row>
    <row r="44" spans="1:171" s="54" customFormat="1" ht="20.100000000000001" customHeight="1" x14ac:dyDescent="0.25">
      <c r="A44" s="50">
        <v>7</v>
      </c>
      <c r="B44" s="267" t="s">
        <v>42</v>
      </c>
      <c r="C44" s="268"/>
      <c r="D44" s="51">
        <v>35</v>
      </c>
      <c r="E44" s="51" t="s">
        <v>50</v>
      </c>
      <c r="F44" s="51" t="s">
        <v>50</v>
      </c>
      <c r="G44" s="51" t="s">
        <v>50</v>
      </c>
      <c r="H44" s="52">
        <v>0</v>
      </c>
      <c r="I44" s="53">
        <f t="shared" si="3"/>
        <v>0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</row>
    <row r="45" spans="1:171" s="54" customFormat="1" ht="20.100000000000001" customHeight="1" x14ac:dyDescent="0.25">
      <c r="A45" s="50">
        <v>8</v>
      </c>
      <c r="B45" s="267" t="s">
        <v>43</v>
      </c>
      <c r="C45" s="268"/>
      <c r="D45" s="51">
        <v>20</v>
      </c>
      <c r="E45" s="51">
        <v>6</v>
      </c>
      <c r="F45" s="51" t="s">
        <v>50</v>
      </c>
      <c r="G45" s="51" t="s">
        <v>50</v>
      </c>
      <c r="H45" s="52">
        <f t="shared" si="2"/>
        <v>6</v>
      </c>
      <c r="I45" s="53">
        <f t="shared" si="3"/>
        <v>0.3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</row>
    <row r="46" spans="1:171" s="54" customFormat="1" ht="20.100000000000001" customHeight="1" x14ac:dyDescent="0.25">
      <c r="A46" s="50">
        <v>9</v>
      </c>
      <c r="B46" s="267" t="s">
        <v>44</v>
      </c>
      <c r="C46" s="268"/>
      <c r="D46" s="51">
        <v>10</v>
      </c>
      <c r="E46" s="51">
        <v>6</v>
      </c>
      <c r="F46" s="51" t="s">
        <v>50</v>
      </c>
      <c r="G46" s="51">
        <v>1</v>
      </c>
      <c r="H46" s="52">
        <f t="shared" si="2"/>
        <v>7</v>
      </c>
      <c r="I46" s="53">
        <f t="shared" si="3"/>
        <v>0.7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</row>
    <row r="47" spans="1:171" s="54" customFormat="1" ht="20.100000000000001" customHeight="1" x14ac:dyDescent="0.25">
      <c r="A47" s="50">
        <v>10</v>
      </c>
      <c r="B47" s="267" t="s">
        <v>46</v>
      </c>
      <c r="C47" s="268"/>
      <c r="D47" s="51">
        <v>11</v>
      </c>
      <c r="E47" s="51">
        <v>20</v>
      </c>
      <c r="F47" s="51" t="s">
        <v>50</v>
      </c>
      <c r="G47" s="51">
        <v>2</v>
      </c>
      <c r="H47" s="52">
        <f t="shared" si="2"/>
        <v>22</v>
      </c>
      <c r="I47" s="53">
        <f t="shared" si="3"/>
        <v>2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</row>
    <row r="48" spans="1:171" s="54" customFormat="1" ht="20.100000000000001" customHeight="1" x14ac:dyDescent="0.25">
      <c r="A48" s="50">
        <v>11</v>
      </c>
      <c r="B48" s="267" t="s">
        <v>47</v>
      </c>
      <c r="C48" s="268"/>
      <c r="D48" s="51">
        <v>16</v>
      </c>
      <c r="E48" s="51">
        <v>15</v>
      </c>
      <c r="F48" s="51" t="s">
        <v>50</v>
      </c>
      <c r="G48" s="51">
        <v>3</v>
      </c>
      <c r="H48" s="52">
        <f t="shared" si="2"/>
        <v>18</v>
      </c>
      <c r="I48" s="53">
        <f t="shared" si="3"/>
        <v>1.125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</row>
    <row r="49" spans="1:171" s="54" customFormat="1" ht="20.100000000000001" customHeight="1" x14ac:dyDescent="0.25">
      <c r="A49" s="50">
        <v>12</v>
      </c>
      <c r="B49" s="267" t="s">
        <v>48</v>
      </c>
      <c r="C49" s="268"/>
      <c r="D49" s="51">
        <v>26</v>
      </c>
      <c r="E49" s="51">
        <v>30</v>
      </c>
      <c r="F49" s="51" t="s">
        <v>50</v>
      </c>
      <c r="G49" s="51">
        <v>6</v>
      </c>
      <c r="H49" s="52">
        <f t="shared" si="2"/>
        <v>36</v>
      </c>
      <c r="I49" s="53">
        <f t="shared" si="3"/>
        <v>1.3846153846153846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</row>
    <row r="50" spans="1:171" s="54" customFormat="1" ht="20.100000000000001" customHeight="1" x14ac:dyDescent="0.25">
      <c r="A50" s="50">
        <v>13</v>
      </c>
      <c r="B50" s="267" t="s">
        <v>49</v>
      </c>
      <c r="C50" s="268"/>
      <c r="D50" s="51">
        <v>64</v>
      </c>
      <c r="E50" s="51">
        <v>35</v>
      </c>
      <c r="F50" s="51" t="s">
        <v>50</v>
      </c>
      <c r="G50" s="51">
        <v>3</v>
      </c>
      <c r="H50" s="52">
        <f t="shared" si="2"/>
        <v>38</v>
      </c>
      <c r="I50" s="53">
        <f t="shared" si="3"/>
        <v>0.59375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</row>
    <row r="51" spans="1:171" s="54" customFormat="1" ht="20.100000000000001" customHeight="1" x14ac:dyDescent="0.25">
      <c r="A51" s="50">
        <v>14</v>
      </c>
      <c r="B51" s="269"/>
      <c r="C51" s="270"/>
      <c r="D51" s="51"/>
      <c r="E51" s="51"/>
      <c r="F51" s="51"/>
      <c r="G51" s="51"/>
      <c r="H51" s="52">
        <f t="shared" si="2"/>
        <v>0</v>
      </c>
      <c r="I51" s="53" t="str">
        <f t="shared" si="3"/>
        <v xml:space="preserve"> 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</row>
    <row r="52" spans="1:171" s="54" customFormat="1" ht="20.100000000000001" customHeight="1" x14ac:dyDescent="0.25">
      <c r="A52" s="50">
        <v>15</v>
      </c>
      <c r="B52" s="269"/>
      <c r="C52" s="270"/>
      <c r="D52" s="51"/>
      <c r="E52" s="51"/>
      <c r="F52" s="51"/>
      <c r="G52" s="51"/>
      <c r="H52" s="52">
        <f t="shared" si="2"/>
        <v>0</v>
      </c>
      <c r="I52" s="53" t="str">
        <f t="shared" si="3"/>
        <v xml:space="preserve"> 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</row>
    <row r="53" spans="1:171" s="54" customFormat="1" ht="20.100000000000001" customHeight="1" x14ac:dyDescent="0.25">
      <c r="A53" s="50">
        <v>16</v>
      </c>
      <c r="B53" s="269"/>
      <c r="C53" s="270"/>
      <c r="D53" s="51"/>
      <c r="E53" s="51"/>
      <c r="F53" s="51"/>
      <c r="G53" s="51"/>
      <c r="H53" s="52">
        <f t="shared" si="2"/>
        <v>0</v>
      </c>
      <c r="I53" s="53" t="str">
        <f t="shared" si="3"/>
        <v xml:space="preserve"> 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</row>
    <row r="54" spans="1:171" s="54" customFormat="1" ht="20.100000000000001" customHeight="1" x14ac:dyDescent="0.25">
      <c r="A54" s="50">
        <v>17</v>
      </c>
      <c r="B54" s="269"/>
      <c r="C54" s="270"/>
      <c r="D54" s="51"/>
      <c r="E54" s="51"/>
      <c r="F54" s="51"/>
      <c r="G54" s="51"/>
      <c r="H54" s="52">
        <f t="shared" si="2"/>
        <v>0</v>
      </c>
      <c r="I54" s="53" t="str">
        <f t="shared" si="3"/>
        <v xml:space="preserve"> 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</row>
    <row r="55" spans="1:171" s="54" customFormat="1" ht="20.100000000000001" customHeight="1" x14ac:dyDescent="0.25">
      <c r="A55" s="50">
        <v>18</v>
      </c>
      <c r="B55" s="269"/>
      <c r="C55" s="270"/>
      <c r="D55" s="51"/>
      <c r="E55" s="51"/>
      <c r="F55" s="51"/>
      <c r="G55" s="51"/>
      <c r="H55" s="52">
        <f t="shared" si="2"/>
        <v>0</v>
      </c>
      <c r="I55" s="53" t="str">
        <f t="shared" si="3"/>
        <v xml:space="preserve"> 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</row>
    <row r="56" spans="1:171" s="54" customFormat="1" ht="20.100000000000001" customHeight="1" x14ac:dyDescent="0.25">
      <c r="A56" s="50">
        <v>19</v>
      </c>
      <c r="B56" s="269"/>
      <c r="C56" s="270"/>
      <c r="D56" s="51"/>
      <c r="E56" s="51"/>
      <c r="F56" s="51"/>
      <c r="G56" s="51"/>
      <c r="H56" s="52">
        <f t="shared" si="2"/>
        <v>0</v>
      </c>
      <c r="I56" s="53" t="str">
        <f t="shared" si="3"/>
        <v xml:space="preserve"> 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</row>
    <row r="57" spans="1:171" s="54" customFormat="1" ht="20.100000000000001" customHeight="1" thickBot="1" x14ac:dyDescent="0.3">
      <c r="A57" s="50">
        <v>20</v>
      </c>
      <c r="B57" s="269"/>
      <c r="C57" s="270"/>
      <c r="D57" s="51"/>
      <c r="E57" s="51"/>
      <c r="F57" s="51"/>
      <c r="G57" s="51"/>
      <c r="H57" s="52">
        <f t="shared" si="2"/>
        <v>0</v>
      </c>
      <c r="I57" s="53" t="str">
        <f t="shared" si="3"/>
        <v xml:space="preserve"> 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</row>
    <row r="58" spans="1:171" ht="20.100000000000001" customHeight="1" thickTop="1" thickBot="1" x14ac:dyDescent="0.3">
      <c r="A58" s="273" t="s">
        <v>36</v>
      </c>
      <c r="B58" s="274"/>
      <c r="C58" s="274"/>
      <c r="D58" s="63">
        <f>SUM(D38:D57)</f>
        <v>329</v>
      </c>
      <c r="E58" s="63">
        <f>SUM(E38:E57)</f>
        <v>177</v>
      </c>
      <c r="F58" s="63">
        <f>SUM(F38:F57)</f>
        <v>3</v>
      </c>
      <c r="G58" s="63">
        <f>SUM(G38:G57)</f>
        <v>21</v>
      </c>
      <c r="H58" s="63">
        <f>SUM(H38:H57)</f>
        <v>201</v>
      </c>
      <c r="I58" s="64">
        <f>IF(D58,H58/D58," ")</f>
        <v>0.61094224924012153</v>
      </c>
    </row>
    <row r="59" spans="1:171" ht="9.9499999999999993" customHeight="1" x14ac:dyDescent="0.25">
      <c r="A59" s="54"/>
    </row>
    <row r="60" spans="1:171" ht="20.100000000000001" customHeight="1" x14ac:dyDescent="0.25">
      <c r="A60" s="66" t="s">
        <v>37</v>
      </c>
      <c r="C60" s="66"/>
    </row>
    <row r="61" spans="1:171" ht="20.100000000000001" customHeight="1" x14ac:dyDescent="0.25">
      <c r="A61" s="54"/>
    </row>
    <row r="62" spans="1:171" ht="20.100000000000001" customHeight="1" x14ac:dyDescent="0.25">
      <c r="A62" s="54"/>
    </row>
    <row r="63" spans="1:171" x14ac:dyDescent="0.25">
      <c r="A63" s="54"/>
    </row>
    <row r="64" spans="1:17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</sheetData>
  <mergeCells count="58">
    <mergeCell ref="B16:C16"/>
    <mergeCell ref="A3:B3"/>
    <mergeCell ref="A4:B4"/>
    <mergeCell ref="A6:I6"/>
    <mergeCell ref="A7:A10"/>
    <mergeCell ref="B7:C8"/>
    <mergeCell ref="D7:D8"/>
    <mergeCell ref="E7:G7"/>
    <mergeCell ref="H7:I8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A31:C31"/>
    <mergeCell ref="A33:I33"/>
    <mergeCell ref="A34:A37"/>
    <mergeCell ref="B34:C36"/>
    <mergeCell ref="D34:D35"/>
    <mergeCell ref="E34:G34"/>
    <mergeCell ref="H34:I35"/>
    <mergeCell ref="B37:C37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6:C56"/>
    <mergeCell ref="B57:C57"/>
    <mergeCell ref="A58:C58"/>
    <mergeCell ref="B50:C50"/>
    <mergeCell ref="B51:C51"/>
    <mergeCell ref="B52:C52"/>
    <mergeCell ref="B53:C53"/>
    <mergeCell ref="B54:C54"/>
    <mergeCell ref="B55:C55"/>
  </mergeCells>
  <conditionalFormatting sqref="D31:H32">
    <cfRule type="cellIs" dxfId="16" priority="3" operator="equal">
      <formula>0</formula>
    </cfRule>
  </conditionalFormatting>
  <conditionalFormatting sqref="H38:H43 H45:H578">
    <cfRule type="cellIs" dxfId="15" priority="2" operator="equal">
      <formula>0</formula>
    </cfRule>
  </conditionalFormatting>
  <conditionalFormatting sqref="D58:H58">
    <cfRule type="cellIs" dxfId="14" priority="1" operator="equal">
      <formula>0</formula>
    </cfRule>
  </conditionalFormatting>
  <pageMargins left="0.98425196850393704" right="0.59055118110236227" top="0.78740157480314965" bottom="0.78740157480314965" header="0.39370078740157483" footer="0.39370078740157483"/>
  <pageSetup paperSize="9" scale="56" orientation="portrait" r:id="rId1"/>
  <headerFooter>
    <oddHeader>&amp;L&amp;"Arial,Standard"&amp;10
Formblatt B: Erhebung der Stationsstandorte</oddHeader>
    <oddFooter>&amp;R&amp;"Arial,Standard"&amp;10Seite &amp;P / &amp;N</oddFooter>
  </headerFooter>
  <rowBreaks count="1" manualBreakCount="1">
    <brk id="61" max="16383" man="1"/>
  </rowBreaks>
  <ignoredErrors>
    <ignoredError sqref="H38:H50" formulaRange="1"/>
    <ignoredError sqref="B37:H37 B10:H10 B11:G23" numberStoredAsText="1"/>
    <ignoredError sqref="H11:H23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18</vt:i4>
      </vt:variant>
    </vt:vector>
  </HeadingPairs>
  <TitlesOfParts>
    <vt:vector size="32" baseType="lpstr">
      <vt:lpstr>FA_Checkliste_Standorte</vt:lpstr>
      <vt:lpstr>FB_Erhebung_Zähl_MO_vormittag</vt:lpstr>
      <vt:lpstr>FB_Erhebung_Zähl_MO_nachmittag</vt:lpstr>
      <vt:lpstr>FB_Erhebung_Zähl_MI_vormittag</vt:lpstr>
      <vt:lpstr>FB_Erhebung_Zähl_MI_nachmittag</vt:lpstr>
      <vt:lpstr>FB_Erhebung_Zähl_FR_vormittag</vt:lpstr>
      <vt:lpstr>FB_Erhebung_Zähl_FR_nachmittag</vt:lpstr>
      <vt:lpstr>FB_Erhebung_Zähl_SA_vormittag</vt:lpstr>
      <vt:lpstr>FB_Erhebung_Zähl_SA_nachmittag</vt:lpstr>
      <vt:lpstr>FC_Erhebung_Ausw</vt:lpstr>
      <vt:lpstr>FD_DTV_RVF</vt:lpstr>
      <vt:lpstr>FE_Reisezeitermittlung</vt:lpstr>
      <vt:lpstr>FF_Datenerfassung</vt:lpstr>
      <vt:lpstr>FG_Bewertung</vt:lpstr>
      <vt:lpstr>FA_Checkliste_Standorte!Druckbereich</vt:lpstr>
      <vt:lpstr>FB_Erhebung_Zähl_FR_nachmittag!Druckbereich</vt:lpstr>
      <vt:lpstr>FB_Erhebung_Zähl_FR_vormittag!Druckbereich</vt:lpstr>
      <vt:lpstr>FB_Erhebung_Zähl_MI_nachmittag!Druckbereich</vt:lpstr>
      <vt:lpstr>FB_Erhebung_Zähl_MI_vormittag!Druckbereich</vt:lpstr>
      <vt:lpstr>FB_Erhebung_Zähl_MO_nachmittag!Druckbereich</vt:lpstr>
      <vt:lpstr>FB_Erhebung_Zähl_MO_vormittag!Druckbereich</vt:lpstr>
      <vt:lpstr>FB_Erhebung_Zähl_SA_nachmittag!Druckbereich</vt:lpstr>
      <vt:lpstr>FB_Erhebung_Zähl_SA_vormittag!Druckbereich</vt:lpstr>
      <vt:lpstr>FC_Erhebung_Ausw!Druckbereich</vt:lpstr>
      <vt:lpstr>FD_DTV_RVF!Druckbereich</vt:lpstr>
      <vt:lpstr>FE_Reisezeitermittlung!Druckbereich</vt:lpstr>
      <vt:lpstr>FF_Datenerfassung!Druckbereich</vt:lpstr>
      <vt:lpstr>FG_Bewertung!Druckbereich</vt:lpstr>
      <vt:lpstr>FA_Checkliste_Standorte!Drucktitel</vt:lpstr>
      <vt:lpstr>FC_Erhebung_Ausw!Drucktitel</vt:lpstr>
      <vt:lpstr>FE_Reisezeitermittlung!Drucktitel</vt:lpstr>
      <vt:lpstr>FF_Datenerfassung!Drucktitel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Ngo, Loan</dc:creator>
  <cp:lastModifiedBy>Johannes Schlaich</cp:lastModifiedBy>
  <cp:lastPrinted>2019-04-15T13:05:38Z</cp:lastPrinted>
  <dcterms:created xsi:type="dcterms:W3CDTF">2019-03-14T20:04:25Z</dcterms:created>
  <dcterms:modified xsi:type="dcterms:W3CDTF">2020-01-06T09:48:20Z</dcterms:modified>
</cp:coreProperties>
</file>